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ТСО'!$112:$114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Т-гор.вода'!$74:$76</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мощности'!$66:$68</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ТСО'!$115:$118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Т-гор.вода'!$77:$79</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мощности'!$69:$72</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тарифов'!$92:$116</definedName>
    <definedName name="BLOCK_PT_HEAT">'Перечень тарифов'!$13:$90</definedName>
    <definedName name="BLOCK_PT_HEAT_NOT_R">'Перечень тарифов'!$76:$80</definedName>
    <definedName name="BLOCK_PT_HEAT_NOT_R_TMP">'Перечень тарифов'!$71:$75</definedName>
    <definedName name="BLOCK_PT_HEAT_PHEAT">'Перечень тарифов'!$36:$40</definedName>
    <definedName name="BLOCK_PT_HEAT_PHEAT_HIDDEN_FORMULAS">'Перечень тарифов'!$Z$36:$AQ$36</definedName>
    <definedName name="BLOCK_PT_HEAT_RHEAT">'Перечень тарифов'!$18:$35</definedName>
    <definedName name="BLOCK_PT_HEAT_RHEAT_HIDDEN_FORMULAS">'Перечень тарифов'!$Z$18:$AQ$18</definedName>
    <definedName name="BLOCK_PT_HOTVSNA">'Перечень тарифов'!$118:$132</definedName>
    <definedName name="BLOCK_PT_VOTV">'Перечень тарифов'!$134:$148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тарифов'!$Z$12:$Z$150</definedName>
    <definedName name="DIFFERENTIATION_TARIFF_VD_ID">'Перечень тарифов'!$AB$12:$AB$150</definedName>
    <definedName name="DIFFERENTIATION_TARIFF_VTAR_ID">'Перечень тарифов'!$AA$12:$AA$150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Предложение!$L$97</definedName>
    <definedName name="OFFER_METHOD">Предложение!$K$24:$K$95</definedName>
    <definedName name="OFFER_METHOD_FLAG">TEHSHEET!$L$6</definedName>
    <definedName name="OFFER_TARIFF_A_1">Предложение!$24:$26</definedName>
    <definedName name="OFFER_TARIFF_A_2">Предложение!$99:$101</definedName>
    <definedName name="OFFER_TARIFF_A_3">Предложение!$172:$174</definedName>
    <definedName name="OFFER_TARIFF_A_4">Предложение!$245:$247</definedName>
    <definedName name="OFFER_TARIFF_A_5">Предложение!$318:$320</definedName>
    <definedName name="OFFER_TARIFF_A_COLDVSNA_1">Предложение!$63:$65</definedName>
    <definedName name="OFFER_TARIFF_A_COLDVSNA_2">Предложение!$138:$140</definedName>
    <definedName name="OFFER_TARIFF_A_COLDVSNA_3">Предложение!$211:$213</definedName>
    <definedName name="OFFER_TARIFF_A_COLDVSNA_4">Предложение!$284:$286</definedName>
    <definedName name="OFFER_TARIFF_A_COLDVSNA_5">Предложение!$357:$359</definedName>
    <definedName name="OFFER_TARIFF_A_HOTVSNA_1">Предложение!$78:$80</definedName>
    <definedName name="OFFER_TARIFF_A_HOTVSNA_2">Предложение!$153:$155</definedName>
    <definedName name="OFFER_TARIFF_A_HOTVSNA_3">Предложение!$226:$228</definedName>
    <definedName name="OFFER_TARIFF_A_HOTVSNA_4">Предложение!$299:$301</definedName>
    <definedName name="OFFER_TARIFF_A_HOTVSNA_5">Предложение!$372:$374</definedName>
    <definedName name="OFFER_TARIFF_A_VOTV_1">Предложение!$87:$89</definedName>
    <definedName name="OFFER_TARIFF_A_VOTV_2">Предложение!$162:$164</definedName>
    <definedName name="OFFER_TARIFF_A_VOTV_3">Предложение!$235:$237</definedName>
    <definedName name="OFFER_TARIFF_A_VOTV_4">Предложение!$308:$310</definedName>
    <definedName name="OFFER_TARIFF_A_VOTV_5">Предложение!$381:$383</definedName>
    <definedName name="OFFER_TARIFF_B_1">Предложение!$27:$41</definedName>
    <definedName name="OFFER_TARIFF_B_2">Предложение!$102:$116</definedName>
    <definedName name="OFFER_TARIFF_B_3">Предложение!$175:$189</definedName>
    <definedName name="OFFER_TARIFF_B_4">Предложение!$248:$262</definedName>
    <definedName name="OFFER_TARIFF_B_5">Предложение!$321:$335</definedName>
    <definedName name="OFFER_TARIFF_B_COLDVSNA_1">Предложение!$66:$68</definedName>
    <definedName name="OFFER_TARIFF_B_COLDVSNA_2">Предложение!$141:$143</definedName>
    <definedName name="OFFER_TARIFF_B_COLDVSNA_3">Предложение!$214:$216</definedName>
    <definedName name="OFFER_TARIFF_B_COLDVSNA_4">Предложение!$287:$289</definedName>
    <definedName name="OFFER_TARIFF_B_COLDVSNA_5">Предложение!$360:$362</definedName>
    <definedName name="OFFER_TARIFF_B_HOTVSNA_1">Предложение!$81:$83</definedName>
    <definedName name="OFFER_TARIFF_B_HOTVSNA_2">Предложение!$156:$158</definedName>
    <definedName name="OFFER_TARIFF_B_HOTVSNA_3">Предложение!$229:$231</definedName>
    <definedName name="OFFER_TARIFF_B_HOTVSNA_4">Предложение!$302:$304</definedName>
    <definedName name="OFFER_TARIFF_B_HOTVSNA_5">Предложение!$375:$377</definedName>
    <definedName name="OFFER_TARIFF_B_VOTV_1">Предложение!$90:$92</definedName>
    <definedName name="OFFER_TARIFF_B_VOTV_2">Предложение!$165:$167</definedName>
    <definedName name="OFFER_TARIFF_B_VOTV_3">Предложение!$238:$240</definedName>
    <definedName name="OFFER_TARIFF_B_VOTV_4">Предложение!$311:$313</definedName>
    <definedName name="OFFER_TARIFF_B_VOTV_5">Предложение!$384:$386</definedName>
    <definedName name="OFFER_TARIFF_C_1">Предложение!$42:$44</definedName>
    <definedName name="OFFER_TARIFF_C_2">Предложение!$117:$119</definedName>
    <definedName name="OFFER_TARIFF_C_3">Предложение!$190:$192</definedName>
    <definedName name="OFFER_TARIFF_C_4">Предложение!$263:$265</definedName>
    <definedName name="OFFER_TARIFF_C_5">Предложение!$336:$338</definedName>
    <definedName name="OFFER_TARIFF_C_COLDVSNA_1">Предложение!$69:$71</definedName>
    <definedName name="OFFER_TARIFF_C_COLDVSNA_2">Предложение!$144:$146</definedName>
    <definedName name="OFFER_TARIFF_C_COLDVSNA_3">Предложение!$217:$219</definedName>
    <definedName name="OFFER_TARIFF_C_COLDVSNA_4">Предложение!$290:$292</definedName>
    <definedName name="OFFER_TARIFF_C_COLDVSNA_5">Предложение!$363:$365</definedName>
    <definedName name="OFFER_TARIFF_C_HOTVSNA_1">Предложение!$84:$86</definedName>
    <definedName name="OFFER_TARIFF_C_HOTVSNA_2">Предложение!$159:$161</definedName>
    <definedName name="OFFER_TARIFF_C_HOTVSNA_3">Предложение!$232:$234</definedName>
    <definedName name="OFFER_TARIFF_C_HOTVSNA_4">Предложение!$305:$307</definedName>
    <definedName name="OFFER_TARIFF_C_HOTVSNA_5">Предложение!$378:$380</definedName>
    <definedName name="OFFER_TARIFF_C_VOTV_1">Предложение!$93:$95</definedName>
    <definedName name="OFFER_TARIFF_C_VOTV_2">Предложение!$168:$170</definedName>
    <definedName name="OFFER_TARIFF_C_VOTV_3">Предложение!$241:$243</definedName>
    <definedName name="OFFER_TARIFF_C_VOTV_4">Предложение!$314:$316</definedName>
    <definedName name="OFFER_TARIFF_C_VOTV_5">Предложение!$387:$389</definedName>
    <definedName name="OFFER_TARIFF_D_1">Предложение!$45:$47</definedName>
    <definedName name="OFFER_TARIFF_D_2">Предложение!$120:$122</definedName>
    <definedName name="OFFER_TARIFF_D_3">Предложение!$193:$195</definedName>
    <definedName name="OFFER_TARIFF_D_4">Предложение!$266:$268</definedName>
    <definedName name="OFFER_TARIFF_D_5">Предложение!$339:$341</definedName>
    <definedName name="OFFER_TARIFF_D_COLDVSNA_1">Предложение!$72:$74</definedName>
    <definedName name="OFFER_TARIFF_D_COLDVSNA_2">Предложение!$147:$149</definedName>
    <definedName name="OFFER_TARIFF_D_COLDVSNA_3">Предложение!$220:$222</definedName>
    <definedName name="OFFER_TARIFF_D_COLDVSNA_4">Предложение!$293:$295</definedName>
    <definedName name="OFFER_TARIFF_D_COLDVSNA_5">Предложение!$366:$368</definedName>
    <definedName name="OFFER_TARIFF_E_COLDVSNA_1">Предложение!$75:$77</definedName>
    <definedName name="OFFER_TARIFF_E_COLDVSNA_2">Предложение!$150:$152</definedName>
    <definedName name="OFFER_TARIFF_E_COLDVSNA_3">Предложение!$223:$225</definedName>
    <definedName name="OFFER_TARIFF_E_COLDVSNA_4">Предложение!$296:$298</definedName>
    <definedName name="OFFER_TARIFF_E_COLDVSNA_5">Предложение!$369:$371</definedName>
    <definedName name="OFFER_TARIFF_E1_1">Предложение!$48:$50</definedName>
    <definedName name="OFFER_TARIFF_E1_2">Предложение!$123:$125</definedName>
    <definedName name="OFFER_TARIFF_E1_3">Предложение!$196:$198</definedName>
    <definedName name="OFFER_TARIFF_E1_4">Предложение!$269:$271</definedName>
    <definedName name="OFFER_TARIFF_E1_5">Предложение!$342:$344</definedName>
    <definedName name="OFFER_TARIFF_E2_1">Предложение!$51:$53</definedName>
    <definedName name="OFFER_TARIFF_E2_2">Предложение!$126:$128</definedName>
    <definedName name="OFFER_TARIFF_E2_3">Предложение!$199:$201</definedName>
    <definedName name="OFFER_TARIFF_E2_4">Предложение!$272:$274</definedName>
    <definedName name="OFFER_TARIFF_E2_5">Предложение!$345:$347</definedName>
    <definedName name="OFFER_TARIFF_F_1">Предложение!$54:$56</definedName>
    <definedName name="OFFER_TARIFF_F_2">Предложение!$129:$131</definedName>
    <definedName name="OFFER_TARIFF_F_3">Предложение!$202:$204</definedName>
    <definedName name="OFFER_TARIFF_F_4">Предложение!$275:$277</definedName>
    <definedName name="OFFER_TARIFF_F_5">Предложение!$348:$350</definedName>
    <definedName name="OFFER_TARIFF_G_1">Предложение!$57:$59</definedName>
    <definedName name="OFFER_TARIFF_G_2">Предложение!$132:$134</definedName>
    <definedName name="OFFER_TARIFF_G_3">Предложение!$205:$207</definedName>
    <definedName name="OFFER_TARIFF_G_4">Предложение!$278:$280</definedName>
    <definedName name="OFFER_TARIFF_G_5">Предложение!$351:$353</definedName>
    <definedName name="OFFER_TARIFF_H_1">Предложение!$60:$62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Предложение!$G$65</definedName>
    <definedName name="pIns_PT_VTAR_A_COLDVSNA_OFFER_2">Предложение!$G$140</definedName>
    <definedName name="pIns_PT_VTAR_A_COLDVSNA_OFFER_3">Предложение!$G$213</definedName>
    <definedName name="pIns_PT_VTAR_A_COLDVSNA_OFFER_4">Предложение!$G$286</definedName>
    <definedName name="pIns_PT_VTAR_A_COLDVSNA_OFFER_5">Предложение!$G$359</definedName>
    <definedName name="pIns_PT_VTAR_A_COLDVSNA_OFFER5">Предложение!$G$359</definedName>
    <definedName name="pIns_PT_VTAR_A_HOTVSNA">'ГВС. Т-гор.вода'!$T$54</definedName>
    <definedName name="pIns_PT_VTAR_A_HOTVSNA_OFFER_1">Предложение!$G$80</definedName>
    <definedName name="pIns_PT_VTAR_A_HOTVSNA_OFFER_2">Предложение!$G$155</definedName>
    <definedName name="pIns_PT_VTAR_A_HOTVSNA_OFFER_3">Предложение!$G$228</definedName>
    <definedName name="pIns_PT_VTAR_A_HOTVSNA_OFFER_4">Предложение!$G$301</definedName>
    <definedName name="pIns_PT_VTAR_A_HOTVSNA_OFFER_5">Предложение!$G$374</definedName>
    <definedName name="pIns_PT_VTAR_A_OFFER_1">Предложение!$G$26</definedName>
    <definedName name="pIns_PT_VTAR_A_OFFER_2">Предложение!$G$101</definedName>
    <definedName name="pIns_PT_VTAR_A_OFFER_3">Предложение!$G$174</definedName>
    <definedName name="pIns_PT_VTAR_A_OFFER_4">Предложение!$G$247</definedName>
    <definedName name="pIns_PT_VTAR_A_OFFER_5">Предложение!$G$320</definedName>
    <definedName name="pIns_PT_VTAR_A_VOTV">'ВО. Т-во'!$T$53</definedName>
    <definedName name="pIns_PT_VTAR_A_VOTV_OFFER_1">Предложение!$G$89</definedName>
    <definedName name="pIns_PT_VTAR_A_VOTV_OFFER_2">Предложение!$G$164</definedName>
    <definedName name="pIns_PT_VTAR_A_VOTV_OFFER_3">Предложение!$G$237</definedName>
    <definedName name="pIns_PT_VTAR_A_VOTV_OFFER_4">Предложение!$G$310</definedName>
    <definedName name="pIns_PT_VTAR_A_VOTV_OFFER_5">Предложение!$G$383</definedName>
    <definedName name="pIns_PT_VTAR_B">'ТС. Т-ТЭ | ТСО'!$T$111</definedName>
    <definedName name="pIns_PT_VTAR_B_COLDVSNA">'ХВС. Т-тех'!$T$53</definedName>
    <definedName name="pIns_PT_VTAR_B_COLDVSNA_OFFER_1">Предложение!$G$68</definedName>
    <definedName name="pIns_PT_VTAR_B_COLDVSNA_OFFER_2">Предложение!$G$143</definedName>
    <definedName name="pIns_PT_VTAR_B_COLDVSNA_OFFER_3">Предложение!$G$216</definedName>
    <definedName name="pIns_PT_VTAR_B_COLDVSNA_OFFER_4">Предложение!$G$289</definedName>
    <definedName name="pIns_PT_VTAR_B_COLDVSNA_OFFER_5">Предложение!$G$362</definedName>
    <definedName name="pIns_PT_VTAR_B_HOTVSNA">'ГВС. Т-транс'!$T$54</definedName>
    <definedName name="pIns_PT_VTAR_B_HOTVSNA_OFFER_1">Предложение!$G$83</definedName>
    <definedName name="pIns_PT_VTAR_B_HOTVSNA_OFFER_2">Предложение!$G$158</definedName>
    <definedName name="pIns_PT_VTAR_B_HOTVSNA_OFFER_3">Предложение!$G$231</definedName>
    <definedName name="pIns_PT_VTAR_B_HOTVSNA_OFFER_4">Предложение!$G$304</definedName>
    <definedName name="pIns_PT_VTAR_B_HOTVSNA_OFFER_5">Предложение!$G$377</definedName>
    <definedName name="pIns_PT_VTAR_B_OFFER_1">Предложение!$G$41</definedName>
    <definedName name="pIns_PT_VTAR_B_OFFER_2">Предложение!$G$116</definedName>
    <definedName name="pIns_PT_VTAR_B_OFFER_3">Предложение!$G$189</definedName>
    <definedName name="pIns_PT_VTAR_B_OFFER_4">Предложение!$G$262</definedName>
    <definedName name="pIns_PT_VTAR_B_OFFER_5">Предложение!$G$335</definedName>
    <definedName name="pIns_PT_VTAR_B_VOTV">'ВО. Т-транс'!$T$53</definedName>
    <definedName name="pIns_PT_VTAR_B_VOTV_OFFER_1">Предложение!$G$92</definedName>
    <definedName name="pIns_PT_VTAR_B_VOTV_OFFER_2">Предложение!$G$167</definedName>
    <definedName name="pIns_PT_VTAR_B_VOTV_OFFER_3">Предложение!$G$240</definedName>
    <definedName name="pIns_PT_VTAR_B_VOTV_OFFER_4">Предложение!$G$313</definedName>
    <definedName name="pIns_PT_VTAR_B_VOTV_OFFER_5">Предложение!$G$386</definedName>
    <definedName name="pIns_PT_VTAR_C">'ТС. Т-ТН'!$T$57</definedName>
    <definedName name="pIns_PT_VTAR_C_COLDVSNA">'ХВС. Т-транс'!$T$53</definedName>
    <definedName name="pIns_PT_VTAR_C_COLDVSNA_OFFER_1">Предложение!$G$71</definedName>
    <definedName name="pIns_PT_VTAR_C_COLDVSNA_OFFER_2">Предложение!$G$146</definedName>
    <definedName name="pIns_PT_VTAR_C_COLDVSNA_OFFER_3">Предложение!$G$219</definedName>
    <definedName name="pIns_PT_VTAR_C_COLDVSNA_OFFER_4">Предложение!$G$292</definedName>
    <definedName name="pIns_PT_VTAR_C_COLDVSNA_OFFER_5">Предложение!$G$365</definedName>
    <definedName name="pIns_PT_VTAR_C_HOTVSNA">'ГВС. Т-подкл'!$T$63</definedName>
    <definedName name="pIns_PT_VTAR_C_HOTVSNA_OFFER_1">Предложение!$G$86</definedName>
    <definedName name="pIns_PT_VTAR_C_HOTVSNA_OFFER_2">Предложение!$G$161</definedName>
    <definedName name="pIns_PT_VTAR_C_HOTVSNA_OFFER_3">Предложение!$G$234</definedName>
    <definedName name="pIns_PT_VTAR_C_HOTVSNA_OFFER_4">Предложение!$G$307</definedName>
    <definedName name="pIns_PT_VTAR_C_HOTVSNA_OFFER_5">Предложение!$G$380</definedName>
    <definedName name="pIns_PT_VTAR_C_OFFER_1">Предложение!$G$44</definedName>
    <definedName name="pIns_PT_VTAR_C_OFFER_2">Предложение!$G$119</definedName>
    <definedName name="pIns_PT_VTAR_C_OFFER_3">Предложение!$G$192</definedName>
    <definedName name="pIns_PT_VTAR_C_OFFER_4">Предложение!$G$265</definedName>
    <definedName name="pIns_PT_VTAR_C_OFFER_5">Предложение!$G$338</definedName>
    <definedName name="pIns_PT_VTAR_C_VOTV">'ВО. Т-подкл'!$T$63</definedName>
    <definedName name="pIns_PT_VTAR_C_VOTV_OFFER_1">Предложение!$G$95</definedName>
    <definedName name="pIns_PT_VTAR_C_VOTV_OFFER_2">Предложение!$G$170</definedName>
    <definedName name="pIns_PT_VTAR_C_VOTV_OFFER_3">Предложение!$G$243</definedName>
    <definedName name="pIns_PT_VTAR_C_VOTV_OFFER_4">Предложение!$G$316</definedName>
    <definedName name="pIns_PT_VTAR_C_VOTV_OFFER_5">Предложение!$G$389</definedName>
    <definedName name="pIns_PT_VTAR_D">'ТС. Т-гор.вода'!$V$73</definedName>
    <definedName name="pIns_PT_VTAR_D_COLDVSNA">'ХВС. Т-подвоз'!$T$53</definedName>
    <definedName name="pIns_PT_VTAR_D_COLDVSNA_OFFER_1">Предложение!$G$74</definedName>
    <definedName name="pIns_PT_VTAR_D_COLDVSNA_OFFER_2">Предложение!$G$149</definedName>
    <definedName name="pIns_PT_VTAR_D_COLDVSNA_OFFER_3">Предложение!$G$222</definedName>
    <definedName name="pIns_PT_VTAR_D_COLDVSNA_OFFER_4">Предложение!$G$295</definedName>
    <definedName name="pIns_PT_VTAR_D_COLDVSNA_OFFER_5">Предложение!$G$368</definedName>
    <definedName name="pIns_PT_VTAR_D_OFFER_1">Предложение!$G$47</definedName>
    <definedName name="pIns_PT_VTAR_D_OFFER_2">Предложение!$G$122</definedName>
    <definedName name="pIns_PT_VTAR_D_OFFER_3">Предложение!$G$195</definedName>
    <definedName name="pIns_PT_VTAR_D_OFFER_4">Предложение!$G$268</definedName>
    <definedName name="pIns_PT_VTAR_D_OFFER_5">Предложение!$G$341</definedName>
    <definedName name="pIns_PT_VTAR_E_COLDVSNA">'ХВС. Т-подкл'!$T$63</definedName>
    <definedName name="pIns_PT_VTAR_E_COLDVSNA_OFFER_1">Предложение!$G$77</definedName>
    <definedName name="pIns_PT_VTAR_E_COLDVSNA_OFFER_2">Предложение!$G$152</definedName>
    <definedName name="pIns_PT_VTAR_E_COLDVSNA_OFFER_3">Предложение!$G$225</definedName>
    <definedName name="pIns_PT_VTAR_E_COLDVSNA_OFFER_4">Предложение!$G$298</definedName>
    <definedName name="pIns_PT_VTAR_E_COLDVSNA_OFFER_5">Предложение!$G$371</definedName>
    <definedName name="pIns_PT_VTAR_E1">'ТС. Т-передача ТЭ'!$T$57</definedName>
    <definedName name="pIns_PT_VTAR_E1_OFFER_1">Предложение!$G$50</definedName>
    <definedName name="pIns_PT_VTAR_E1_OFFER_2">Предложение!$G$125</definedName>
    <definedName name="pIns_PT_VTAR_E1_OFFER_3">Предложение!$G$198</definedName>
    <definedName name="pIns_PT_VTAR_E1_OFFER_4">Предложение!$G$271</definedName>
    <definedName name="pIns_PT_VTAR_E1_OFFER_5">Предложение!$G$344</definedName>
    <definedName name="pIns_PT_VTAR_E2">'ТС. Т-передача ТН'!$T$57</definedName>
    <definedName name="pIns_PT_VTAR_E2_OFFER_1">Предложение!$G$53</definedName>
    <definedName name="pIns_PT_VTAR_E2_OFFER_2">Предложение!$G$128</definedName>
    <definedName name="pIns_PT_VTAR_E2_OFFER_3">Предложение!$G$201</definedName>
    <definedName name="pIns_PT_VTAR_E2_OFFER_4">Предложение!$G$274</definedName>
    <definedName name="pIns_PT_VTAR_E2_OFFER_5">Предложение!$G$347</definedName>
    <definedName name="pIns_PT_VTAR_F">'ТС. Резерв мощности'!$T$65</definedName>
    <definedName name="pIns_PT_VTAR_F_OFFER_1">Предложение!$G$56</definedName>
    <definedName name="pIns_PT_VTAR_F_OFFER_2">Предложение!$G$131</definedName>
    <definedName name="pIns_PT_VTAR_F_OFFER_3">Предложение!$G$204</definedName>
    <definedName name="pIns_PT_VTAR_F_OFFER_4">Предложение!$G$277</definedName>
    <definedName name="pIns_PT_VTAR_F_OFFER_5">Предложение!$G$350</definedName>
    <definedName name="pIns_PT_VTAR_G">'ТС. Т-подкл'!$T$62</definedName>
    <definedName name="pIns_PT_VTAR_G_OFFER_1">Предложение!$G$59</definedName>
    <definedName name="pIns_PT_VTAR_G_OFFER_2">Предложение!$G$134</definedName>
    <definedName name="pIns_PT_VTAR_G_OFFER_3">Предложение!$G$207</definedName>
    <definedName name="pIns_PT_VTAR_G_OFFER_4">Предложение!$G$280</definedName>
    <definedName name="pIns_PT_VTAR_G_OFFER_5">Предложение!$G$353</definedName>
    <definedName name="pIns_PT_VTAR_H">'ТС. Т-подкл(инд)'!$T$56</definedName>
    <definedName name="pIns_PT_VTAR_H_OFFER_1">Предложение!$G$62</definedName>
    <definedName name="pIns_PT_VTAR_H_OFFER_2">Предложение!$G$137</definedName>
    <definedName name="pIns_PT_VTAR_H_OFFER_3">Предложение!$G$210</definedName>
    <definedName name="pIns_PT_VTAR_H_OFFER_4">Предложение!$G$283</definedName>
    <definedName name="pIns_PT_VTAR_H_OFFER_5">Предложение!$G$356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ТЭ'!$AT$39</definedName>
    <definedName name="pIns_ver_HEAT_TARIFF_E2">'ТС. Т-передача ТН'!$AL$39</definedName>
    <definedName name="pIns_ver_HEAT_TARIFF_F">'ТС. Резерв мощности'!$AT$39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Т-гор.вода'!$51:$70</definedName>
    <definedName name="pt_cs_5">'ТС. Т-передача ТЭ'!$45:$54</definedName>
    <definedName name="pt_cs_6">'ТС. Т-передача ТН'!$45:$54</definedName>
    <definedName name="pt_cs_7">'ТС. Резерв мощности'!$45:$62</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тарифов'!$AL$12:$AL$150</definedName>
    <definedName name="PT_DIFFERENTIATION_CS_ID">'Перечень тарифов'!$AF$12:$AF$150</definedName>
    <definedName name="PT_DIFFERENTIATION_IST_TE">'Перечень тарифов'!$AM$12:$AM$150</definedName>
    <definedName name="PT_DIFFERENTIATION_IST_TE_ID">'Перечень тарифов'!$AG$12:$AG$150</definedName>
    <definedName name="PT_DIFFERENTIATION_NTAR">'Перечень тарифов'!$AJ$12:$AJ$150</definedName>
    <definedName name="PT_DIFFERENTIATION_NTAR_ID">'Перечень тарифов'!$AD$12:$AD$150</definedName>
    <definedName name="PT_DIFFERENTIATION_NUM_CS">'Перечень тарифов'!$AP$12:$AP$150</definedName>
    <definedName name="PT_DIFFERENTIATION_NUM_IST_TE">'Перечень тарифов'!$AQ$12:$AQ$150</definedName>
    <definedName name="PT_DIFFERENTIATION_NUM_NTAR">'Перечень тарифов'!$AN$12:$AN$150</definedName>
    <definedName name="PT_DIFFERENTIATION_NUM_TER">'Перечень тарифов'!$AO$12:$AO$150</definedName>
    <definedName name="PT_DIFFERENTIATION_TER">'Перечень тарифов'!$AK$12:$AK$150</definedName>
    <definedName name="PT_DIFFERENTIATION_TER_ID">'Перечень тарифов'!$AE$12:$AE$150</definedName>
    <definedName name="PT_DIFFERENTIATION_VDET">'Перечень тарифов'!$AI$12:$AI$150</definedName>
    <definedName name="PT_DIFFERENTIATION_VTAR">'Перечень тарифов'!$AH$12:$AH$150</definedName>
    <definedName name="PT_DIFFERENTIATION_VTAR_ID">'Перечень тарифов'!$AC$12:$AC$150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тарифов'!$F$76</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Т-гор.вода'!$52:$69</definedName>
    <definedName name="pt_ist_te_5">'ТС. Т-передача ТЭ'!$46:$53</definedName>
    <definedName name="pt_ist_te_6">'ТС. Т-передача ТН'!$46:$53</definedName>
    <definedName name="pt_ist_te_7">'ТС. Резерв мощности'!$46:$61</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Т-гор.вода'!$49:$72</definedName>
    <definedName name="pt_ntar_5">'ТС. Т-передача ТЭ'!$43:$56</definedName>
    <definedName name="pt_ntar_6">'ТС. Т-передача ТН'!$43:$56</definedName>
    <definedName name="pt_ntar_7">'ТС. Резерв мощности'!$43:$64</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Т-гор.вода'!$50:$71</definedName>
    <definedName name="pt_ter_5">'ТС. Т-передача ТЭ'!$44:$55</definedName>
    <definedName name="pt_ter_6">'ТС. Т-передача ТН'!$44:$55</definedName>
    <definedName name="pt_ter_7">'ТС. Резерв мощности'!$44:$63</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тарифов'!$W$149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Предложение!$L$390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Предложение!$L$390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ТСО'!$AT$112</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Т-гор.вода'!$AY$74</definedName>
    <definedName name="tblEnd_1_TARIFF_D_COLDVSNA">'ХВС. Т-подвоз'!$AJ$54</definedName>
    <definedName name="tblEnd_1_TARIFF_E_COLDVSNA">'ХВС. Т-подкл'!$BB$64</definedName>
    <definedName name="tblEnd_1_TARIFF_E1">'ТС. Т-передача ТЭ'!$AT$58</definedName>
    <definedName name="tblEnd_1_TARIFF_E2">'ТС. Т-передача ТН'!$AL$58</definedName>
    <definedName name="tblEnd_1_TARIFF_F">'ТС. Резерв мощности'!$AT$66</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pt_ter_30">'ТС. Т-ТЭ | ТСО'!#REF!</definedName>
    <definedName name="pt_cs_30">'ТС. Т-ТЭ | ТСО'!#REF!</definedName>
    <definedName name="pt_ist_te_30">'ТС. Т-ТЭ | ТСО'!#REF!</definedName>
    <definedName name="pt_ter_31">'ТС. Т-ТЭ | ТСО'!#REF!</definedName>
    <definedName name="pt_cs_31">'ТС. Т-ТЭ | ТСО'!#REF!</definedName>
    <definedName name="pt_ist_te_31">'ТС. Т-ТЭ | ТСО'!#REF!</definedName>
    <definedName name="pt_ter_32">'ТС. Т-ТЭ | ТСО'!#REF!</definedName>
    <definedName name="pt_cs_32">'ТС. Т-ТЭ | ТСО'!#REF!</definedName>
    <definedName name="pt_ist_te_32">'ТС. Т-ТЭ | ТСО'!#REF!</definedName>
    <definedName name="pt_cs_33">'ТС. Т-ТЭ | ТСО'!#REF!</definedName>
    <definedName name="pt_ist_te_33">'ТС. Т-ТЭ | ТСО'!#REF!</definedName>
    <definedName name="pt_ist_te_34">'ТС. Т-ТЭ | ТСО'!#REF!</definedName>
    <definedName name="pt_ter_33">'ТС. Т-ТЭ | ТСО'!#REF!</definedName>
    <definedName name="pt_cs_34">'ТС. Т-ТЭ | ТСО'!#REF!</definedName>
    <definedName name="pt_ist_te_35">'ТС. Т-ТЭ | ТСО'!#REF!</definedName>
    <definedName name="pt_ntar_301111">'ТС. Т-ТЭ | ТСО'!$61:$74</definedName>
    <definedName name="pt_ter_34">'ТС. Т-ТЭ | ТСО'!$62:$73</definedName>
    <definedName name="pt_cs_35">'ТС. Т-ТЭ | ТСО'!$63:$72</definedName>
    <definedName name="pt_ist_te_36">'ТС. Т-ТЭ | ТСО'!$64:$71</definedName>
    <definedName name="pt_ntar_3011111">'ТС. Т-ТЭ | ТСО'!$75:$96</definedName>
    <definedName name="pt_ter_35">'ТС. Т-ТЭ | ТСО'!$76:$95</definedName>
    <definedName name="pt_cs_36">'ТС. Т-ТЭ | ТСО'!$77:$94</definedName>
    <definedName name="pt_ist_te_37">'ТС. Т-ТЭ | ТСО'!$78:$85</definedName>
    <definedName name="pt_ist_te_38">'ТС. Т-ТЭ | ТСО'!$86:$93</definedName>
    <definedName name="pt_ntar_30111111">'ТС. Т-ТЭ | ТСО'!$97:$110</definedName>
    <definedName name="pt_ter_36">'ТС. Т-ТЭ | ТСО'!$98:$109</definedName>
    <definedName name="pt_cs_37">'ТС. Т-ТЭ | ТСО'!$99:$108</definedName>
    <definedName name="pt_ist_te_39">'ТС. Т-ТЭ | ТСО'!$100:$107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<sst xmlns="http://schemas.openxmlformats.org/spreadsheetml/2006/main" count="13936" uniqueCount="3535">
  <si>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</si>
  <si>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</si>
  <si>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</si>
  <si>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</si>
  <si>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</si>
  <si>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</si>
  <si>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</si>
  <si>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</si>
  <si>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</si>
  <si>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</si>
  <si>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</si>
  <si>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</si>
  <si>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</si>
  <si>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</si>
  <si>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</si>
  <si>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</si>
  <si>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</si>
  <si>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</si>
  <si>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</si>
  <si>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</si>
  <si>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</si>
  <si>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</si>
  <si>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</si>
  <si>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</si>
  <si>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</si>
  <si>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</si>
  <si>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</si>
  <si>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</si>
  <si>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</si>
  <si>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</si>
  <si>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</si>
  <si>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</si>
  <si>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</si>
  <si>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</si>
  <si>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</si>
  <si>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</si>
  <si>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</si>
  <si>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</si>
  <si>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</si>
  <si>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</si>
  <si>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</si>
  <si>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263-р</t>
  </si>
  <si>
    <t>Наименование органа регулирования, принявшего решение об утверждении тарифов</t>
  </si>
  <si>
    <t>Комитет по тарифам Санкт-Петербурга</t>
  </si>
  <si>
    <t>Источник официального опубликования решения</t>
  </si>
  <si>
    <t>https://tarifspb.ru/  Официальный сайт Комитета по тарифам Санкт-Петербурга в сети интернет</t>
  </si>
  <si>
    <t>Открывается, если Тип отчёта "изменения в раскрытой ранее информации"</t>
  </si>
  <si>
    <t>266-р</t>
  </si>
  <si>
    <t>Наименование органа регулирования, принявшего решение об изменении тарифов</t>
  </si>
  <si>
    <t>https://tarifspb.ru/tariffs/document/2287/
Официальный сайт Комитета по тарифам Санкт-Петербурга в сети интернет</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</si>
  <si>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</si>
  <si>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</si>
  <si>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</si>
  <si>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</si>
  <si>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</si>
  <si>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</si>
  <si>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</si>
  <si>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</si>
  <si>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</si>
  <si>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</si>
  <si>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</si>
  <si>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</si>
  <si>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</si>
  <si>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</si>
  <si>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</si>
  <si>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</si>
  <si>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</si>
  <si>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</si>
  <si>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</si>
  <si>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</si>
  <si>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</si>
  <si>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</si>
  <si>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</si>
  <si>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</si>
  <si>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</si>
  <si>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</si>
  <si>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</si>
  <si>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</si>
  <si>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</si>
  <si>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Фёдорова Алёна Александровна</t>
  </si>
  <si>
    <t>Должность</t>
  </si>
  <si>
    <t>Заместитель начальника отдела анализа и тарифообразования</t>
  </si>
  <si>
    <t>Контактный телефон</t>
  </si>
  <si>
    <t>8(812)494-87-03</t>
  </si>
  <si>
    <t>E-mail</t>
  </si>
  <si>
    <t>fyodorovaaa@aotek.spb.ru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</si>
  <si>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</si>
  <si>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</si>
  <si>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</si>
  <si>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</si>
  <si>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</si>
  <si>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</si>
  <si>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</si>
  <si>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</si>
  <si>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</si>
  <si>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</si>
  <si>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</si>
  <si>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</si>
  <si>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</si>
  <si>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</si>
  <si>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</si>
  <si>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</si>
  <si>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</si>
  <si>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</si>
  <si>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</si>
  <si>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</si>
  <si>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</si>
  <si>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</si>
  <si>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</si>
  <si>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</si>
  <si>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</si>
  <si>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</si>
  <si>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</si>
  <si>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</si>
  <si>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</si>
  <si>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</si>
  <si>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</si>
  <si>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</si>
  <si>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</si>
  <si>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</si>
  <si>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</si>
  <si>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</si>
  <si>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</si>
  <si>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</si>
  <si>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</si>
  <si>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</si>
  <si>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</si>
  <si>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</si>
  <si>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</si>
  <si>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</si>
  <si>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</si>
  <si>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</si>
  <si>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</si>
  <si>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</si>
  <si>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</si>
  <si>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</si>
  <si>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</si>
  <si>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</si>
  <si>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</si>
  <si>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</si>
  <si>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</si>
  <si>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</si>
  <si>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</si>
  <si>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</si>
  <si>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</si>
  <si>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</si>
  <si>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</si>
  <si>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</si>
  <si>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</si>
  <si>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</si>
  <si>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</si>
  <si>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</si>
  <si>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</si>
  <si>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</si>
  <si>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</si>
  <si>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</si>
  <si>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</si>
  <si>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</si>
  <si>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</si>
  <si>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</si>
  <si>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</si>
  <si>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</si>
  <si>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</si>
  <si>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</si>
  <si>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поставляемую АО "ТЭК СПб" потребителям, расположенным на территории Санкт-Петербурга
</t>
  </si>
  <si>
    <t>Тарифы (приложение 1 к расп. КТ СПб от 19.12.2025 № 266-р) * Тарифы с учетом стоимости теплоносителя. 1. Группа "Население" выделяется в целях реализации пункта 6 статьи 168 Налогового кодекса Российской Федерации (часть вторая). 2. В тарифы (за исключением тарифов для населения) не включен НДС. 3. 1 полугодие (с 1 января по 30 июня), 2 полугодие (с 1 июля по 31 декабря); на 2026 год календарная разбивка установлена: с 01.01.2026 по 30.09.2026, с 01.10.2026 по 31.12.2026</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</si>
  <si>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</si>
  <si>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</si>
  <si>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</si>
  <si>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</si>
  <si>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</si>
  <si>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</si>
  <si>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</si>
  <si>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</si>
  <si>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</si>
  <si>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</si>
  <si>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 xml:space="preserve">Тарифы на тепловую энергию, поставляемую АО "ТЭК СПб" на коллекторах источников тепловой энергии потребителям, расположенным на территории Санкт-Петербурга.   
</t>
  </si>
  <si>
    <t>Тарифы с коллекторов (приложение 2 к расп. КТ СПб от 19.12.2025 № 266-р) 1. В тарифы не включен НДС. 2. 1 полугодие (с 1 января по 30 июня), 2 полугодие (с 1 июля по 31 декабря); на 2026 год календарная разбивка установлена: с 01.01.2026 по 30.09.2026, с 01.10.2026 по 31.12.2026 3.  Величина расходов на топливо, отнесенных на 1 Гкал тепловой энергии, отпускаемой в виде воды и пара от источника тепловой энергии АО «ТЭК СПб», составляет в 2026 году - 1317,82 руб./Гкал, в 2027 году - 1207,17 руб./Ткал,  в 2028 году- 1254,63 руб./Гкал.</t>
  </si>
  <si>
    <t>pt_ntar_301111</t>
  </si>
  <si>
    <t>pt_ter_34</t>
  </si>
  <si>
    <t>pt_cs_35</t>
  </si>
  <si>
    <t>pt_ist_te_36</t>
  </si>
  <si>
    <t xml:space="preserve">Тарифы на тепловую энергию (мощность), поставляемую АО "ТЭК СПб" теплоснабжающим, теплосетевым организациям, приобретающим тепловую энергию с целью компенсации потерь тепловой энергии
</t>
  </si>
  <si>
    <t>Закрытое акционерное общество "Тепломагистраль"</t>
  </si>
  <si>
    <t>Приложение 3 к расп. КТ СПб от 19.12.2025 № 266-р 1. В тарифы не включен НДС. 2. 1 полугодие (с 1 января по 30 июня), 2 полугодие (с 1 июля по 31 декабря); на 2026 год календарная разбивка установлена: с 01.01.2026 по 30.09.2026, с 01.10.2026 по 31.12.2026</t>
  </si>
  <si>
    <t>pt_ntar_3011111</t>
  </si>
  <si>
    <t>pt_ter_35</t>
  </si>
  <si>
    <t>pt_cs_36</t>
  </si>
  <si>
    <t>pt_ist_te_37</t>
  </si>
  <si>
    <t>Прочие теплоснабжающие, теплосетевые организации</t>
  </si>
  <si>
    <t>Приложение 3 к расп.  КТ СПб от 19.12.2025 № 266-р 1. В тарифы не включен НДС. 2. 1 полугодие (с 1 января по 30 июня), 2 полугодие (с 1 июля по 31 декабря); на 2026 год календарная разбивка установлена: с 01.01.2026 по 30.09.2026, с 01.10.2026 по 31.12.2026</t>
  </si>
  <si>
    <t>pt_ist_te_38</t>
  </si>
  <si>
    <t xml:space="preserve">Льготные тарифы на тепловую энергию, поставляемую АО "ТЭК СПб" потребителям, расположенным на территории Санкт-Петербурга 
</t>
  </si>
  <si>
    <t>Приложение 7 к расп.  КТ СПб от 19.12.2025 № 266-р Тариф устанавливается для льготной группы потребителей (тариф указан с учетом НДС) 1.Группа "Население" выделяется в целях реализации пункта 6 статьи 168 Налогового кодекса Российской Федерации (часть вторая). 2. Тарифы распространяются на группы лиц, определенные Законом СПб от 23.03.2016 № 111-17 "О льготных тарифах на тепловую энергию (мощность) на территории Санкт-Петербурга". 3. на 2026 год календарная разбивка установлена: с 01.01.2026 по 30.09.2026, с 01.10.2026 по 31.12.2026</t>
  </si>
  <si>
    <t>pt_ntar_30111111</t>
  </si>
  <si>
    <t>pt_ter_36</t>
  </si>
  <si>
    <t>pt_cs_37</t>
  </si>
  <si>
    <t>pt_ist_te_39</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</si>
  <si>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</si>
  <si>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</si>
  <si>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Тарифы на теплоноситель, поставляемый АО "ТЭК СПб" потребителям, расположенным на территории Санкт-Петербурга.
</t>
  </si>
  <si>
    <t>Приложение 4 к расп.  КТ СПб от 19.12.2025 № 266-р 1. В тарифы не включен НДС. 2. 1 полугодие (с 1 января по 30 июня), 2 полугодие (с 1 июля по 31 декабря); на 2026 год календарная разбивка установлена: с 01.01.2026 по 30.09.2026, с 01.10.2026 по 31.12.2026</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</si>
  <si>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</si>
  <si>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</si>
  <si>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</si>
  <si>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</si>
  <si>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</si>
  <si>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</si>
  <si>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</si>
  <si>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Тарифы на горячую воду (горячее водоснабжение), поставляемую АО "ТЭК СПб" в открытых системах теплоснабжения потребителям, расположенным на территории Санкт-Петербурга 
</t>
  </si>
  <si>
    <t>Приложение 5 к расп.  КТ СПб от 19.12.2025 № 266-р Тарифы с учетом стоимости теплоносителя. 1. Выделяется в целях реализации пункта 6 статьи 168 Налогового кодекса Российской Федерации (часть вторая). 2. В тарифы (за исключением тарифов для населения) не включен НДС. 3. 1 полугодие (с 1 января по 30 июня), 2 полугодие (с 1 июля по 31 декабря); на 2026 год календарная разбивка установлена: с 01.01.2026 по 30.09.2026, с 01.10.2026 по 31.12.2026 4. Тарифы на теплоноситель установлены Приложением 4 к распоряжению. 5. Средневзвешенный тариф, указанный в п. 3 Прил 5 к Расп. КТ СПб от 19.12.2025 № 266-р в руб./гкал (п. листа 11111.2.1 листа)</t>
  </si>
  <si>
    <t>"4190064"; "4190067"; "4190068"; "4190069"; "4190070"; "4190071"</t>
  </si>
  <si>
    <t>pIns_PT_VTAR_D</t>
  </si>
  <si>
    <t>pt_ntar_4</t>
  </si>
  <si>
    <t>pt_ter_4</t>
  </si>
  <si>
    <t>pt_cs_4</t>
  </si>
  <si>
    <t>pt_ist_te_4</t>
  </si>
  <si>
    <t>Тарифы на услуги по передаче тепловой энергии</t>
  </si>
  <si>
    <t xml:space="preserve">Тарифы на услуги по передаче тепловой энергии, теплоносителя по тепловым сетям АО "ТЭК СПб" на территории Санкт-Петербурга 
</t>
  </si>
  <si>
    <t>Приложение 6 к расп.  КТ СПб от 19.12.2025 № 266-р 1. В тарифы не включен НДС. 2. 1 полугодие (с 1 января по 30 июня), 2 полугодие (с 1 июля по 31 декабря);  на 2026 год календарная разбивка установлена: с 01.01.2026 по 30.09.2026, с 01.10.2026 по 31.12.2026</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</si>
  <si>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</si>
  <si>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</si>
  <si>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</si>
  <si>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</si>
  <si>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</si>
  <si>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</si>
  <si>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</si>
  <si>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</si>
  <si>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</si>
  <si>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</si>
  <si>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</si>
  <si>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</si>
  <si>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</si>
  <si>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АО "ТЭК СПб"
</t>
  </si>
  <si>
    <t>Приложение 8 к расп.  КТ СПб от 19.12.2025 № 266-р 1. В тарифы не включен НДС. 2. 1 полугодие (с 1 января по 30 июня), 2 полугодие (с 1 июля по 31 декабря); на 2026 год календарная разбивка установлена: с 01.01.2026 по 30.09.2026, с 01.10.2026 по 31.12.2026</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</si>
  <si>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</si>
  <si>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</si>
  <si>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</si>
  <si>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</si>
  <si>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</si>
  <si>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</si>
  <si>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</si>
  <si>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</si>
  <si>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</si>
  <si>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</si>
  <si>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</si>
  <si>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</si>
  <si>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</si>
  <si>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</si>
  <si>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</si>
  <si>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</si>
  <si>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</si>
  <si>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</si>
  <si>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</si>
  <si>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</si>
  <si>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</si>
  <si>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</si>
  <si>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</si>
  <si>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</si>
  <si>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</si>
  <si>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</si>
  <si>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</si>
  <si>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</si>
  <si>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</si>
  <si>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</si>
  <si>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</si>
  <si>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</si>
  <si>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</si>
  <si>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</si>
  <si>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</si>
  <si>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</si>
  <si>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</si>
  <si>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</si>
  <si>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</si>
  <si>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</si>
  <si>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</si>
  <si>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</si>
  <si>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</si>
  <si>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</si>
  <si>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</si>
  <si>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</si>
  <si>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</si>
  <si>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</si>
  <si>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</si>
  <si>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</si>
  <si>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</si>
  <si>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</si>
  <si>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</si>
  <si>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</si>
  <si>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</si>
  <si>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</si>
  <si>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</si>
  <si>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</si>
  <si>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</si>
  <si>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</si>
  <si>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</si>
  <si>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</si>
  <si>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</si>
  <si>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</si>
  <si>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</si>
  <si>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</si>
  <si>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</si>
  <si>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</si>
  <si>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</si>
  <si>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</si>
  <si>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</si>
  <si>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</si>
  <si>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</si>
  <si>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</si>
  <si>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</si>
  <si>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</si>
  <si>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</si>
  <si>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</si>
  <si>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</si>
  <si>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</si>
  <si>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</si>
  <si>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</si>
  <si>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</si>
  <si>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</si>
  <si>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</si>
  <si>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</si>
  <si>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</si>
  <si>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</si>
  <si>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</si>
  <si>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</si>
  <si>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</si>
  <si>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</si>
  <si>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</si>
  <si>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</si>
  <si>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</si>
  <si>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</si>
  <si>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</si>
  <si>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</si>
  <si>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</si>
  <si>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</si>
  <si>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</si>
  <si>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</si>
  <si>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</si>
  <si>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</si>
  <si>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</si>
  <si>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</si>
  <si>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</si>
  <si>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</si>
  <si>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</si>
  <si>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</si>
  <si>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</si>
  <si>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</si>
  <si>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</si>
  <si>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</si>
  <si>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</si>
  <si>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</si>
  <si>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</si>
  <si>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</si>
  <si>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</si>
  <si>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</si>
  <si>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</si>
  <si>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</si>
  <si>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</si>
  <si>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</si>
  <si>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</si>
  <si>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</si>
  <si>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</si>
  <si>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</si>
  <si>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</si>
  <si>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</si>
  <si>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</si>
  <si>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</si>
  <si>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</si>
  <si>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</si>
  <si>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</si>
  <si>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</si>
  <si>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</si>
  <si>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</si>
  <si>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</si>
  <si>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</si>
  <si>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</si>
  <si>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</si>
  <si>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</si>
  <si>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</si>
  <si>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</si>
  <si>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</si>
  <si>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</si>
  <si>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</si>
  <si>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</si>
  <si>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</si>
  <si>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</si>
  <si>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</si>
  <si>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</si>
  <si>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</si>
  <si>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</si>
  <si>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</si>
  <si>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</si>
  <si>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</si>
  <si>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</si>
  <si>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</si>
  <si>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</si>
  <si>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</si>
  <si>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</si>
  <si>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</si>
  <si>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</si>
  <si>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</si>
  <si>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</si>
  <si>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</si>
  <si>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</si>
  <si>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</si>
  <si>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</si>
  <si>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</si>
  <si>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</si>
  <si>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</si>
  <si>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</si>
  <si>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</si>
  <si>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</si>
  <si>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</si>
  <si>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</si>
  <si>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</si>
  <si>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</si>
  <si>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</si>
  <si>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</si>
  <si>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</si>
  <si>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</si>
  <si>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</si>
  <si>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</si>
  <si>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</si>
  <si>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</si>
  <si>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</si>
  <si>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</si>
  <si>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</si>
  <si>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</si>
  <si>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</si>
  <si>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</si>
  <si>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</si>
  <si>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</si>
  <si>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</si>
  <si>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</si>
  <si>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</si>
  <si>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</si>
  <si>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</si>
  <si>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</si>
  <si>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</si>
  <si>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</si>
  <si>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</si>
  <si>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</si>
  <si>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</si>
  <si>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</si>
  <si>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</si>
  <si>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</si>
  <si>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</si>
  <si>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</si>
  <si>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</si>
  <si>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</si>
  <si>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</si>
  <si>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</si>
  <si>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</si>
  <si>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</si>
  <si>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</si>
  <si>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</si>
  <si>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</si>
  <si>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</si>
  <si>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</si>
  <si>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</si>
  <si>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</si>
  <si>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</si>
  <si>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</si>
  <si>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</si>
  <si>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</si>
  <si>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</si>
  <si>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</si>
  <si>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</si>
  <si>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</si>
  <si>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</si>
  <si>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</si>
  <si>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</si>
  <si>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</si>
  <si>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</si>
  <si>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</si>
  <si>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</si>
  <si>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</si>
  <si>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</si>
  <si>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</si>
  <si>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</si>
  <si>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</si>
  <si>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</si>
  <si>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</si>
  <si>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</si>
  <si>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</si>
  <si>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</si>
  <si>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</si>
  <si>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</si>
  <si>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</si>
  <si>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</si>
  <si>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</si>
  <si>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население</t>
  </si>
  <si>
    <t>к коллектору источника тепловой энергии</t>
  </si>
  <si>
    <t>бюджетные организации</t>
  </si>
  <si>
    <t>организации-перепродавцы</t>
  </si>
  <si>
    <t>Одноставочный тариф,_x000D_
руб./куб.м</t>
  </si>
  <si>
    <t>прочие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</si>
  <si>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</si>
  <si>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</si>
  <si>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</si>
  <si>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</si>
  <si>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</si>
  <si>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</si>
  <si>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</si>
  <si>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</si>
  <si>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</si>
  <si>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</si>
  <si>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</si>
  <si>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</si>
  <si>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</si>
  <si>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</si>
  <si>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прочие потребители, получающие тепловую энергию по тепловым сетям</t>
  </si>
  <si>
    <t xml:space="preserve">прочие потребители, получающие тепловую энергию с коллекторов </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</si>
  <si>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</si>
  <si>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</si>
  <si>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</si>
  <si>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</si>
  <si>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</si>
  <si>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</si>
  <si>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</si>
  <si>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</si>
  <si>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</si>
  <si>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</si>
  <si>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</si>
  <si>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</si>
  <si>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</si>
  <si>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</si>
  <si>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</si>
  <si>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</si>
  <si>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</si>
  <si>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</si>
  <si>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</si>
  <si>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</si>
  <si>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</si>
  <si>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</si>
  <si>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</si>
  <si>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</si>
  <si>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</si>
  <si>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</si>
  <si>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</si>
  <si>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</si>
  <si>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</si>
  <si>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</si>
  <si>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</si>
  <si>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</si>
  <si>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</si>
  <si>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</si>
  <si>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</si>
  <si>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</si>
  <si>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</si>
  <si>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</si>
  <si>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</si>
  <si>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</si>
  <si>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</si>
  <si>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</si>
  <si>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</si>
  <si>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</si>
  <si>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</si>
  <si>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</si>
  <si>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</si>
  <si>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</si>
  <si>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</si>
  <si>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</si>
  <si>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</si>
  <si>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</si>
  <si>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</si>
  <si>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</si>
  <si>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</si>
  <si>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</si>
  <si>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</si>
  <si>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</si>
  <si>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</si>
  <si>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</si>
  <si>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</si>
  <si>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</si>
  <si>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</si>
  <si>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</si>
  <si>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</si>
  <si>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</si>
  <si>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</si>
  <si>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</si>
  <si>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</si>
  <si>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</si>
  <si>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</si>
  <si>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</si>
  <si>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</si>
  <si>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</si>
  <si>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</si>
  <si>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</si>
  <si>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</si>
  <si>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</si>
  <si>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</si>
  <si>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</si>
  <si>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</si>
  <si>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</si>
  <si>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</si>
  <si>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</si>
  <si>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</si>
  <si>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</si>
  <si>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</si>
  <si>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</si>
  <si>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</si>
  <si>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</si>
  <si>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</si>
  <si>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</si>
  <si>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</si>
  <si>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</si>
  <si>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</si>
  <si>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</si>
  <si>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</si>
  <si>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</si>
  <si>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</si>
  <si>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</si>
  <si>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</si>
  <si>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</si>
  <si>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</si>
  <si>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</si>
  <si>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</si>
  <si>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</si>
  <si>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</si>
  <si>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</si>
  <si>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</si>
  <si>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</si>
  <si>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</si>
  <si>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</si>
  <si>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</si>
  <si>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</si>
  <si>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</si>
  <si>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</si>
  <si>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</si>
  <si>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</si>
  <si>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</si>
  <si>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</si>
  <si>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</si>
  <si>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</si>
  <si>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</si>
  <si>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</si>
  <si>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</si>
  <si>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</si>
  <si>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</si>
  <si>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</si>
  <si>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</si>
  <si>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</si>
  <si>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</si>
  <si>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</si>
  <si>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</si>
  <si>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</si>
  <si>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</si>
  <si>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</si>
  <si>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</si>
  <si>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</si>
  <si>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</si>
  <si>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</si>
  <si>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</si>
  <si>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</si>
  <si>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</si>
  <si>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</si>
  <si>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</si>
  <si>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</si>
  <si>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</si>
  <si>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</si>
  <si>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</si>
  <si>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</si>
  <si>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</si>
  <si>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</si>
  <si>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</si>
  <si>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</si>
  <si>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</si>
  <si>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</si>
  <si>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</si>
  <si>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</si>
  <si>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</si>
  <si>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</si>
  <si>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</si>
  <si>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</si>
  <si>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</si>
  <si>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</si>
  <si>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</si>
  <si>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</si>
  <si>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</si>
  <si>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</si>
  <si>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</si>
  <si>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</si>
  <si>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</si>
  <si>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</si>
  <si>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</si>
  <si>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</si>
  <si>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</si>
  <si>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</si>
  <si>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</si>
  <si>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</si>
  <si>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</si>
  <si>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</si>
  <si>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</si>
  <si>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</si>
  <si>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</si>
  <si>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</si>
  <si>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</si>
  <si>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</si>
  <si>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</si>
  <si>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</si>
  <si>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</si>
  <si>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</si>
  <si>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</si>
  <si>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</si>
  <si>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</si>
  <si>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</si>
  <si>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</si>
  <si>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</si>
  <si>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</si>
  <si>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</si>
  <si>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</si>
  <si>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</si>
  <si>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</si>
  <si>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</si>
  <si>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</si>
  <si>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</si>
  <si>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</si>
  <si>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</si>
  <si>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</si>
  <si>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</si>
  <si>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</si>
  <si>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</si>
  <si>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</si>
  <si>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</si>
  <si>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</si>
  <si>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</si>
  <si>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</si>
  <si>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</si>
  <si>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</si>
  <si>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</si>
  <si>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</si>
  <si>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</si>
  <si>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</si>
  <si>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</si>
  <si>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</si>
  <si>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</si>
  <si>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</si>
  <si>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</si>
  <si>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</si>
  <si>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</si>
  <si>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</si>
  <si>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</si>
  <si>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</si>
  <si>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</si>
  <si>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</si>
  <si>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</si>
  <si>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</si>
  <si>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</si>
  <si>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</si>
  <si>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</si>
  <si>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</si>
  <si>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</si>
  <si>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</si>
  <si>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</si>
  <si>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</si>
  <si>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</si>
  <si>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</si>
  <si>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</si>
  <si>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</si>
  <si>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</si>
  <si>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</si>
  <si>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</si>
  <si>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</si>
  <si>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</si>
  <si>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</si>
  <si>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</si>
  <si>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</si>
  <si>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</si>
  <si>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</si>
  <si>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</si>
  <si>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</si>
  <si>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</si>
  <si>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</si>
  <si>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</si>
  <si>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</si>
  <si>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</si>
  <si>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</si>
  <si>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</si>
  <si>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</si>
  <si>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</si>
  <si>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</si>
  <si>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</si>
  <si>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</si>
  <si>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</si>
  <si>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</si>
  <si>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</si>
  <si>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</si>
  <si>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</si>
  <si>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</si>
  <si>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</si>
  <si>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</si>
  <si>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</si>
  <si>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</si>
  <si>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</si>
  <si>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</si>
  <si>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</si>
  <si>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</si>
  <si>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</si>
  <si>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</si>
  <si>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</si>
  <si>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</si>
  <si>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</si>
  <si>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</si>
  <si>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</si>
  <si>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</si>
  <si>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</si>
  <si>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</si>
  <si>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</si>
  <si>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</si>
  <si>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</si>
  <si>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</si>
  <si>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</si>
  <si>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</si>
  <si>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</si>
  <si>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</si>
  <si>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</si>
  <si>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</si>
  <si>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</si>
  <si>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</si>
  <si>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</si>
  <si>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</si>
  <si>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</si>
  <si>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</si>
  <si>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</si>
  <si>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</si>
  <si>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</si>
  <si>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</si>
  <si>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</si>
  <si>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</si>
  <si>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</si>
  <si>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</si>
  <si>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</si>
  <si>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</si>
  <si>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</si>
  <si>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</si>
  <si>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</si>
  <si>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</si>
  <si>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</si>
  <si>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</si>
  <si>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</si>
  <si>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</si>
  <si>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</si>
  <si>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</si>
  <si>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</si>
  <si>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</si>
  <si>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</si>
  <si>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</si>
  <si>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</si>
  <si>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</si>
  <si>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</si>
  <si>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</si>
  <si>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</si>
  <si>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</si>
  <si>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</si>
  <si>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</si>
  <si>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</si>
  <si>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</si>
  <si>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</si>
  <si>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</si>
  <si>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</si>
  <si>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</si>
  <si>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</si>
  <si>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</si>
  <si>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</si>
  <si>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</si>
  <si>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</si>
  <si>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</si>
  <si>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</si>
  <si>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</si>
  <si>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</si>
  <si>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</si>
  <si>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</si>
  <si>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</si>
  <si>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</si>
  <si>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</si>
  <si>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</si>
  <si>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</si>
  <si>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</si>
  <si>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</si>
  <si>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</si>
  <si>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</si>
  <si>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</si>
  <si>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</si>
  <si>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</si>
  <si>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</si>
  <si>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</si>
  <si>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</si>
  <si>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</si>
  <si>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</si>
  <si>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</si>
  <si>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</si>
  <si>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</si>
  <si>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</si>
  <si>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</si>
  <si>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</si>
  <si>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</si>
  <si>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</si>
  <si>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</si>
  <si>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</si>
  <si>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</si>
  <si>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</si>
  <si>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</si>
  <si>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</si>
  <si>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</si>
  <si>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</si>
  <si>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</si>
  <si>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</si>
  <si>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</si>
  <si>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</si>
  <si>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</si>
  <si>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</si>
  <si>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</si>
  <si>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</si>
  <si>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</si>
  <si>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</si>
  <si>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</si>
  <si>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</si>
  <si>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</si>
  <si>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</si>
  <si>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</si>
  <si>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</si>
  <si>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</si>
  <si>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</si>
  <si>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</si>
  <si>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</si>
  <si>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</si>
  <si>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</si>
  <si>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</si>
  <si>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</si>
  <si>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</si>
  <si>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</si>
  <si>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</si>
  <si>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</si>
  <si>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</si>
  <si>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</si>
  <si>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</si>
  <si>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</si>
  <si>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</si>
  <si>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</si>
  <si>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</si>
  <si>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</si>
  <si>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</si>
  <si>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</si>
  <si>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</si>
  <si>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</si>
  <si>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</si>
  <si>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</si>
  <si>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</si>
  <si>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</si>
  <si>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</si>
  <si>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</si>
  <si>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</si>
  <si>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</si>
  <si>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</si>
  <si>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</si>
  <si>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</si>
  <si>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</si>
  <si>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</si>
  <si>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</si>
  <si>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</si>
  <si>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</si>
  <si>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</si>
  <si>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</si>
  <si>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</si>
  <si>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</si>
  <si>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</si>
  <si>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</si>
  <si>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</si>
  <si>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</si>
  <si>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</si>
  <si>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</si>
  <si>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</si>
  <si>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</si>
  <si>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</si>
  <si>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</si>
  <si>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</si>
  <si>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</si>
  <si>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</si>
  <si>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</si>
  <si>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</si>
  <si>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</si>
  <si>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</si>
  <si>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</si>
  <si>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</si>
  <si>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</si>
  <si>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</si>
  <si>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</si>
  <si>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</si>
  <si>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</si>
  <si>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</si>
  <si>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</si>
  <si>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</si>
  <si>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</si>
  <si>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</si>
  <si>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</si>
  <si>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</si>
  <si>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</si>
  <si>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</si>
  <si>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</si>
  <si>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</si>
  <si>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</si>
  <si>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</si>
  <si>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</si>
  <si>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</si>
  <si>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</si>
  <si>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</si>
  <si>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</si>
  <si>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</si>
  <si>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</si>
  <si>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</si>
  <si>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</si>
  <si>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</si>
  <si>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</si>
  <si>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</si>
  <si>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</si>
  <si>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</si>
  <si>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</si>
  <si>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</si>
  <si>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</si>
  <si>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</si>
  <si>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</si>
  <si>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</si>
  <si>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</si>
  <si>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</si>
  <si>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</si>
  <si>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</si>
  <si>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</si>
  <si>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</si>
  <si>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</si>
  <si>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</si>
  <si>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</si>
  <si>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</si>
  <si>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</si>
  <si>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</si>
  <si>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</si>
  <si>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</si>
  <si>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</si>
  <si>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</si>
  <si>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</si>
  <si>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</si>
  <si>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</si>
  <si>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</si>
  <si>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</si>
  <si>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</si>
  <si>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</si>
  <si>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</si>
  <si>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</si>
  <si>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</si>
  <si>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</si>
  <si>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</si>
  <si>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</si>
  <si>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</si>
  <si>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</si>
  <si>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</si>
  <si>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</si>
  <si>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</si>
  <si>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</si>
  <si>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</si>
  <si>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</si>
  <si>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</si>
  <si>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</si>
  <si>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</si>
  <si>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</si>
  <si>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</si>
  <si>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</si>
  <si>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</si>
  <si>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</si>
  <si>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</si>
  <si>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</si>
  <si>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</si>
  <si>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</si>
  <si>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</si>
  <si>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</si>
  <si>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</si>
  <si>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</si>
  <si>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</si>
  <si>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</si>
  <si>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</si>
  <si>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</si>
  <si>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</si>
  <si>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</si>
  <si>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</si>
  <si>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</si>
  <si>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</si>
  <si>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</si>
  <si>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</si>
  <si>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</si>
  <si>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</si>
  <si>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</si>
  <si>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</si>
  <si>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</si>
  <si>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</si>
  <si>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</si>
  <si>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</si>
  <si>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</si>
  <si>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</si>
  <si>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</si>
  <si>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</si>
  <si>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</si>
  <si>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</si>
  <si>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</si>
  <si>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</si>
  <si>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</si>
  <si>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</si>
  <si>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</si>
  <si>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</si>
  <si>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</si>
  <si>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</si>
  <si>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</si>
  <si>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</si>
  <si>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</si>
  <si>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</si>
  <si>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</si>
  <si>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</si>
  <si>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</si>
  <si>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</si>
  <si>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</si>
  <si>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</si>
  <si>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</si>
  <si>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</si>
  <si>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</si>
  <si>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</si>
  <si>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</si>
  <si>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</si>
  <si>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</si>
  <si>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</si>
  <si>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</si>
  <si>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</si>
  <si>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</si>
  <si>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</si>
  <si>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</si>
  <si>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</si>
  <si>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</si>
  <si>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</si>
  <si>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</si>
  <si>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</si>
  <si>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</si>
  <si>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</si>
  <si>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</si>
  <si>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</si>
  <si>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</si>
  <si>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</si>
  <si>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</si>
  <si>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</si>
  <si>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</si>
  <si>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</si>
  <si>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</si>
  <si>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</si>
  <si>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</si>
  <si>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</si>
  <si>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</si>
  <si>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</si>
  <si>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</si>
  <si>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</si>
  <si>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</si>
  <si>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</si>
  <si>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</si>
  <si>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</si>
  <si>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</si>
  <si>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</si>
  <si>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</si>
  <si>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</si>
  <si>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</si>
  <si>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</si>
  <si>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</si>
  <si>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</si>
  <si>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</si>
  <si>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</si>
  <si>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</si>
  <si>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</si>
  <si>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</si>
  <si>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</si>
  <si>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</si>
  <si>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</si>
  <si>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</si>
  <si>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</si>
  <si>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</si>
  <si>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</si>
  <si>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</si>
  <si>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</si>
  <si>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</si>
  <si>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</si>
  <si>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</si>
  <si>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https://aotek.spb.ru/abonentam/connect/</t>
  </si>
  <si>
    <t>https://portal.eias.ru/Portal/DownloadPage.aspx?type=12&amp;guid=b9ecbcaf-0657-4ef3-b732-f537d1fecdb2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</si>
  <si>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</si>
  <si>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https://portal.eias.ru/Portal/DownloadPage.aspx?type=12&amp;guid=753b630c-28cc-406f-88fe-8459693a1322</t>
  </si>
  <si>
    <t>Перечень документов и сведений, представляемых одновременно с заявкой на заключение договора о подключении (технологическое присоединение) к системе теплоснабжения представлен по ссылке</t>
  </si>
  <si>
    <t>https://portal.eias.ru/Portal/DownloadPage.aspx?type=12&amp;guid=469ef8df-fc59-402f-94f6-92bad6fd03ce</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</si>
  <si>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</si>
  <si>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</si>
  <si>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</si>
  <si>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</si>
  <si>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601-93-03, 601-92-57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</si>
  <si>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</si>
  <si>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</si>
  <si>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Санкт-Петербург, ул.Белоостровская, д.6А, Кроме того, заявки на подключение к системам теплоснабжения АО "ТЭК СПб" можно подать также через ресурсный центр ГУП "Водоканал СПб", расположенный по адресу: СПб, ул. Комсомола, д. 19</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</si>
  <si>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</si>
  <si>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09:00 до 12:00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</si>
  <si>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</si>
  <si>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понедельник-четверг: с 14:00 до 17:00</t>
  </si>
  <si>
    <t>p1</t>
  </si>
  <si>
    <t>Добавить период</t>
  </si>
  <si>
    <t>p2</t>
  </si>
  <si>
    <t>Период действия тарифов</t>
  </si>
  <si>
    <t>с</t>
  </si>
  <si>
    <t>по</t>
  </si>
  <si>
    <t>p1_0</t>
  </si>
  <si>
    <t>pt_ntar_30</t>
  </si>
  <si>
    <t>pt_ntar_301</t>
  </si>
  <si>
    <t>pt_ntar_30111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</si>
  <si>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</si>
  <si>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</si>
  <si>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</si>
  <si>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</si>
  <si>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</si>
  <si>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</si>
  <si>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</si>
  <si>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</si>
  <si>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</si>
  <si>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</si>
  <si>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</si>
  <si>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</si>
  <si>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</si>
  <si>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</si>
  <si>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</si>
  <si>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</si>
  <si>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</si>
  <si>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</si>
  <si>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</si>
  <si>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</si>
  <si>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</si>
  <si>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</si>
  <si>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</si>
  <si>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</si>
  <si>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</si>
  <si>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</si>
  <si>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</si>
  <si>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</si>
  <si>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</si>
  <si>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</si>
  <si>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</si>
  <si>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</si>
  <si>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</si>
  <si>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</si>
  <si>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</si>
  <si>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</si>
  <si>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</si>
  <si>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</si>
  <si>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</si>
  <si>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</si>
  <si>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</si>
  <si>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</si>
  <si>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</si>
  <si>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</si>
  <si>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</si>
  <si>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</si>
  <si>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</si>
  <si>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</si>
  <si>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</si>
  <si>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</si>
  <si>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</si>
  <si>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</si>
  <si>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</si>
  <si>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</si>
  <si>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</si>
  <si>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</si>
  <si>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</si>
  <si>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</si>
  <si>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</si>
  <si>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</si>
  <si>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</si>
  <si>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</si>
  <si>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</si>
  <si>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</si>
  <si>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</si>
  <si>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</si>
  <si>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</si>
  <si>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</si>
  <si>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</si>
  <si>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</si>
  <si>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</si>
  <si>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</si>
  <si>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</si>
  <si>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</si>
  <si>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</si>
  <si>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</si>
  <si>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</si>
  <si>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</si>
  <si>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</si>
  <si>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</si>
  <si>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</si>
  <si>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</si>
  <si>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</si>
  <si>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</si>
  <si>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</si>
  <si>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</si>
  <si>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</si>
  <si>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</si>
  <si>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</si>
  <si>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</si>
  <si>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</si>
  <si>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</si>
  <si>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</si>
  <si>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</si>
  <si>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</si>
  <si>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</si>
  <si>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</si>
  <si>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</si>
  <si>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</si>
  <si>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</si>
  <si>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</si>
  <si>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</si>
  <si>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</si>
  <si>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</si>
  <si>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</si>
  <si>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</si>
  <si>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</si>
  <si>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</si>
  <si>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</si>
  <si>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</si>
  <si>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</si>
  <si>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</si>
  <si>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</si>
  <si>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</si>
  <si>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</si>
  <si>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</si>
  <si>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</si>
  <si>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</si>
  <si>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</si>
  <si>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</si>
  <si>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</si>
  <si>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</si>
  <si>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</si>
  <si>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</si>
  <si>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</si>
  <si>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</si>
  <si>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</si>
  <si>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</si>
  <si>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</si>
  <si>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</si>
  <si>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</si>
  <si>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</si>
  <si>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</si>
  <si>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</si>
  <si>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</si>
  <si>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</si>
  <si>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</si>
  <si>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</si>
  <si>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</si>
  <si>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</si>
  <si>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</si>
  <si>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</si>
  <si>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</si>
  <si>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</si>
  <si>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</si>
  <si>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</si>
  <si>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</si>
  <si>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</si>
  <si>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</si>
  <si>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</si>
  <si>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</si>
  <si>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</si>
  <si>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</si>
  <si>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</si>
  <si>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</si>
  <si>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</si>
  <si>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</si>
  <si>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</si>
  <si>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</si>
  <si>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</si>
  <si>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</si>
  <si>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</si>
  <si>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</si>
  <si>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</si>
  <si>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</si>
  <si>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</si>
  <si>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</si>
  <si>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</si>
  <si>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</si>
  <si>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</si>
  <si>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</si>
  <si>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</si>
  <si>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</si>
  <si>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</si>
  <si>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</si>
  <si>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</si>
  <si>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</si>
  <si>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</si>
  <si>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</si>
  <si>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</si>
  <si>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</si>
  <si>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</si>
  <si>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</si>
  <si>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</si>
  <si>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</si>
  <si>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</si>
  <si>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</si>
  <si>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</si>
  <si>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</si>
  <si>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</si>
  <si>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</si>
  <si>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</si>
  <si>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</si>
  <si>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</si>
  <si>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</si>
  <si>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</si>
  <si>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</si>
  <si>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</si>
  <si>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</si>
  <si>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</si>
  <si>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</si>
  <si>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</si>
  <si>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</si>
  <si>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</si>
  <si>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</si>
  <si>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</si>
  <si>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</si>
  <si>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</si>
  <si>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</si>
  <si>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</si>
  <si>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</si>
  <si>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</si>
  <si>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</si>
  <si>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</si>
  <si>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</si>
  <si>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</si>
  <si>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</si>
  <si>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</si>
  <si>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</si>
  <si>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</si>
  <si>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</si>
  <si>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</si>
  <si>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</si>
  <si>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</si>
  <si>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</si>
  <si>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</si>
  <si>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</si>
  <si>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</si>
  <si>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</si>
  <si>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</si>
  <si>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</si>
  <si>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</si>
  <si>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</si>
  <si>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</si>
  <si>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</si>
  <si>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</si>
  <si>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</si>
  <si>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</si>
  <si>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</si>
  <si>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</si>
  <si>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</si>
  <si>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</si>
  <si>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</si>
  <si>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</si>
  <si>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</si>
  <si>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</si>
  <si>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</si>
  <si>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</si>
  <si>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</si>
  <si>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</si>
  <si>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</si>
  <si>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</si>
  <si>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</si>
  <si>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</si>
  <si>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</si>
  <si>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</si>
  <si>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</si>
  <si>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</si>
  <si>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</si>
  <si>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</si>
  <si>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</si>
  <si>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</si>
  <si>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</si>
  <si>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</si>
  <si>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</si>
  <si>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</si>
  <si>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</si>
  <si>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</si>
  <si>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</si>
  <si>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</si>
  <si>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</si>
  <si>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</si>
  <si>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</si>
  <si>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</si>
  <si>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</si>
  <si>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</si>
  <si>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</si>
  <si>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</si>
  <si>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</si>
  <si>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</si>
  <si>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</si>
  <si>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</si>
  <si>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</si>
  <si>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</si>
  <si>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</si>
  <si>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</si>
  <si>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</si>
  <si>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</si>
  <si>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</si>
  <si>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</si>
  <si>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</si>
  <si>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</si>
  <si>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</si>
  <si>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</si>
  <si>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</si>
  <si>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</si>
  <si>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</si>
  <si>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</si>
  <si>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</si>
  <si>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</si>
  <si>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</si>
  <si>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</si>
  <si>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</si>
  <si>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</si>
  <si>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</si>
  <si>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</si>
  <si>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</si>
  <si>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</si>
  <si>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</si>
  <si>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</si>
  <si>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</si>
  <si>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</si>
  <si>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</si>
  <si>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</si>
  <si>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</si>
  <si>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</si>
  <si>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</si>
  <si>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</si>
  <si>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</si>
  <si>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</si>
  <si>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</si>
  <si>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</si>
  <si>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</si>
  <si>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</si>
  <si>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</si>
  <si>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</si>
  <si>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</si>
  <si>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</si>
  <si>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</si>
  <si>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</si>
  <si>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</si>
  <si>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</si>
  <si>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</si>
  <si>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</si>
  <si>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</si>
  <si>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</si>
  <si>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</si>
  <si>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</si>
  <si>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</si>
  <si>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</si>
  <si>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</si>
  <si>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</si>
  <si>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</si>
  <si>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</si>
  <si>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</si>
  <si>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</si>
  <si>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</si>
  <si>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</si>
  <si>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</si>
  <si>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</si>
  <si>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</si>
  <si>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</si>
  <si>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</si>
  <si>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</si>
  <si>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</si>
  <si>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</si>
  <si>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</si>
  <si>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</si>
  <si>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</si>
  <si>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</si>
  <si>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</si>
  <si>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</si>
  <si>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</si>
  <si>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</si>
  <si>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</si>
  <si>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</si>
  <si>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</si>
  <si>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</si>
  <si>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</si>
  <si>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</si>
  <si>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</si>
  <si>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</si>
  <si>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</si>
  <si>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</si>
  <si>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</si>
  <si>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</si>
  <si>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</si>
  <si>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</si>
  <si>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</si>
  <si>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</si>
  <si>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</si>
  <si>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</si>
  <si>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</si>
  <si>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</si>
  <si>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</si>
  <si>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</si>
  <si>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</si>
  <si>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</si>
  <si>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</si>
  <si>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</si>
  <si>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</si>
  <si>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</si>
  <si>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</si>
  <si>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</si>
  <si>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</si>
  <si>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</si>
  <si>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</si>
  <si>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</si>
  <si>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</si>
  <si>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</si>
  <si>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</si>
  <si>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</si>
  <si>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</si>
  <si>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</si>
  <si>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</si>
  <si>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</si>
  <si>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</si>
  <si>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</si>
  <si>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</si>
  <si>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</si>
  <si>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</si>
  <si>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</si>
  <si>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</si>
  <si>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</si>
  <si>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</si>
  <si>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</si>
  <si>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</si>
  <si>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</si>
  <si>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</si>
  <si>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</si>
  <si>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</si>
  <si>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</si>
  <si>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</si>
  <si>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</si>
  <si>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</si>
  <si>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</si>
  <si>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</si>
  <si>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</si>
  <si>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</si>
  <si>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</si>
  <si>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</si>
  <si>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</si>
  <si>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</si>
  <si>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</si>
  <si>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</si>
  <si>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</si>
  <si>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</si>
  <si>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</si>
  <si>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</si>
  <si>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</si>
  <si>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</si>
  <si>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</si>
  <si>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</si>
  <si>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</si>
  <si>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</si>
  <si>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</si>
  <si>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</si>
  <si>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</si>
  <si>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</si>
  <si>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</si>
  <si>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</si>
  <si>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</si>
  <si>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</si>
  <si>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</si>
  <si>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</si>
  <si>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</si>
  <si>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</si>
  <si>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</si>
  <si>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</si>
  <si>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</si>
  <si>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</si>
  <si>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</si>
  <si>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</si>
  <si>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</si>
  <si>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</si>
  <si>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</si>
  <si>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</si>
  <si>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</si>
  <si>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</si>
  <si>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</si>
  <si>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</si>
  <si>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</si>
  <si>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</si>
  <si>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</si>
  <si>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</si>
  <si>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</si>
  <si>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</si>
  <si>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</si>
  <si>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</si>
  <si>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</si>
  <si>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</si>
  <si>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</si>
  <si>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</si>
  <si>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</si>
  <si>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</si>
  <si>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</si>
  <si>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</si>
  <si>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</si>
  <si>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</si>
  <si>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</si>
  <si>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</si>
  <si>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</si>
  <si>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</si>
  <si>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</si>
  <si>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</si>
  <si>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</si>
  <si>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</si>
  <si>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</si>
  <si>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</si>
  <si>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</si>
  <si>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</si>
  <si>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</si>
  <si>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</si>
  <si>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</si>
  <si>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</si>
  <si>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</si>
  <si>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</si>
  <si>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</si>
  <si>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</si>
  <si>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</si>
  <si>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</si>
  <si>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</si>
  <si>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</si>
  <si>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</si>
  <si>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</si>
  <si>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</si>
  <si>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</si>
  <si>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</si>
  <si>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</si>
  <si>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</si>
  <si>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</si>
  <si>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</si>
  <si>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</si>
  <si>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</si>
  <si>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</si>
  <si>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</si>
  <si>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</si>
  <si>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</si>
  <si>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</si>
  <si>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</si>
  <si>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</si>
  <si>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</si>
  <si>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</si>
  <si>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</si>
  <si>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</si>
  <si>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</si>
  <si>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</si>
  <si>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</si>
  <si>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</si>
  <si>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</si>
  <si>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</si>
  <si>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</si>
  <si>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</si>
  <si>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</si>
  <si>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</si>
  <si>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</si>
  <si>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</si>
  <si>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</si>
  <si>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</si>
  <si>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</si>
  <si>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</si>
  <si>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</si>
  <si>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</si>
  <si>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</si>
  <si>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</si>
  <si>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</si>
  <si>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</si>
  <si>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</si>
  <si>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</si>
  <si>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</si>
  <si>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</si>
  <si>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</si>
  <si>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</si>
  <si>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</si>
  <si>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</si>
  <si>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</si>
  <si>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</si>
  <si>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</si>
  <si>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</si>
  <si>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</si>
  <si>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</si>
  <si>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</si>
  <si>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</si>
  <si>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</si>
  <si>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</si>
  <si>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</si>
  <si>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</si>
  <si>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</si>
  <si>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</si>
  <si>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</si>
  <si>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</si>
  <si>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</si>
  <si>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</si>
  <si>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</si>
  <si>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</si>
  <si>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</si>
  <si>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</si>
  <si>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</si>
  <si>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</si>
  <si>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</si>
  <si>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</si>
  <si>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</si>
  <si>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</si>
  <si>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</si>
  <si>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</si>
  <si>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</si>
  <si>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</si>
  <si>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</si>
  <si>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</si>
  <si>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</si>
  <si>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</si>
  <si>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</si>
  <si>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</si>
  <si>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</si>
  <si>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</si>
  <si>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</si>
  <si>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</si>
  <si>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</si>
  <si>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</si>
  <si>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</si>
  <si>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</si>
  <si>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</si>
  <si>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</si>
  <si>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</si>
  <si>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</si>
  <si>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</si>
  <si>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</si>
  <si>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</si>
  <si>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</si>
  <si>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</si>
  <si>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</si>
  <si>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</si>
  <si>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</si>
  <si>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</si>
  <si>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</si>
  <si>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</si>
  <si>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</si>
  <si>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</si>
  <si>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</si>
  <si>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</si>
  <si>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</si>
  <si>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</si>
  <si>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</si>
  <si>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</si>
  <si>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</si>
  <si>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</si>
  <si>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</si>
  <si>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</si>
  <si>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</si>
  <si>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</si>
  <si>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</si>
  <si>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</si>
  <si>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</si>
  <si>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</si>
  <si>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</si>
  <si>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</si>
  <si>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</si>
  <si>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</si>
  <si>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</si>
  <si>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</si>
  <si>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</si>
  <si>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</si>
  <si>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</si>
  <si>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</si>
  <si>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</si>
  <si>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</si>
  <si>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</si>
  <si>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</si>
  <si>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</si>
  <si>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</si>
  <si>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</si>
  <si>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</si>
  <si>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</si>
  <si>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</si>
  <si>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</si>
  <si>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</si>
  <si>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</si>
  <si>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</si>
  <si>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</si>
  <si>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</si>
  <si>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</si>
  <si>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</si>
  <si>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</si>
  <si>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</si>
  <si>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</si>
  <si>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</si>
  <si>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</si>
  <si>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</si>
  <si>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</si>
  <si>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</si>
  <si>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</si>
  <si>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</si>
  <si>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</si>
  <si>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</si>
  <si>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</si>
  <si>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</si>
  <si>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</si>
  <si>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</si>
  <si>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</si>
  <si>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</si>
  <si>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</si>
  <si>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</si>
  <si>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</si>
  <si>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</si>
  <si>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</si>
  <si>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</si>
  <si>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</si>
  <si>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</si>
  <si>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</si>
  <si>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</si>
  <si>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</si>
  <si>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</si>
  <si>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</si>
  <si>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</si>
  <si>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</si>
  <si>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</si>
  <si>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</si>
  <si>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</si>
  <si>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</si>
  <si>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</si>
  <si>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</si>
  <si>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</si>
  <si>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</si>
  <si>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</si>
  <si>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</si>
  <si>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</si>
  <si>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</si>
  <si>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</si>
  <si>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</si>
  <si>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</si>
  <si>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</si>
  <si>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</si>
  <si>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</si>
  <si>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</si>
  <si>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</si>
  <si>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</si>
  <si>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</si>
  <si>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</si>
  <si>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</si>
  <si>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</si>
  <si>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</si>
  <si>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</si>
  <si>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</si>
  <si>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</si>
  <si>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</si>
  <si>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</si>
  <si>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</si>
  <si>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</si>
  <si>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Объём необходимой валовой выручки АО «ТЭК СПб» на 2026 год был скорректирован с учётом изменения потребности в средствах на осуществление производственно-хозяйственной деятельности предприятия в целях недопущения возможного ухудшения финансового состояния предприятия.</t>
  </si>
  <si>
    <t>Основаниями для корректировки цен (тарифов) являются следующие факторы:
1. Изменение показателей баланса тепловой энергии и мощности АО «ТЭК СПб» на 2026 год</t>
  </si>
  <si>
    <t>2. Изменение прогноза социально-экономического развития РФ на 2026 год , опубликованным Министерством экономического развития РФ 26 сентября 2025 года и изменения прогнозных показателей (ИПЦ).
3. Изменение ключевой ставки Банка России</t>
  </si>
  <si>
    <t>Изменения в раскрытие информации вносятся в связи с корректировкой тарифов на 2026 год. Скорректированные тарифы  на 2026 год  утверждены  распоряжением Комитета по тарифам Санкт-Петербурга от 19.12.2025 № 266-р. 
Тарифы на долгосрочный период 2027-2028 гг. не были скорректированы органом регулирования, информация о тарифах на 2026-2028 гг раскрыта в соответствии с Распоряжением КТ СПб от 20.12.2023 № 263-р.</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</si>
  <si>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</si>
  <si>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</si>
  <si>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</si>
  <si>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Титульном листе, в графе "Тип теплоснабжающей организации" выбрана регулируемая организация , данный выбор некорректен (вариант "Единая теплоснабжающая организация" не представлен). АО "ТЭК СПб" является ЕТО на территории Санкт-Петербурга на основании Приказа Министерства энергетики РФ от 22.08.2025 № 192-ТД "Об утверждении схемы теплоснабжения Санкт-Петербурга на период до 2050 года (актуализация на 2026 год)"</t>
  </si>
  <si>
    <t>АО "ТЭК СПб" осуществляет технологическое подключение к системе теплоснабжения, информация об установленных ценах на технологическое подключение при наличии технической возможности подключения на 2026 год направлена в формате шаблона PP110.OPEN.INFO.PRICE.HEAT.EIAS 13.01.2026 на портал Платформа Санкт-Петербурга (исп. Чикарева 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</si>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</sst>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1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212"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49" fontId="46" fillId="0" borderId="12" xfId="61" applyFont="1" applyBorder="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49" fontId="22" fillId="40" borderId="23"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19" xfId="61" applyFont="1" applyBorder="1" applyNumberFormat="1">
      <alignment horizontal="left" vertical="center" wrapText="1" inden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47" fillId="0" borderId="15" xfId="61" applyFont="1" applyBorder="1" applyNumberFormat="1">
      <alignment horizontal="left" vertical="center" wrapText="1"/>
    </xf>
    <xf numFmtId="210" fontId="22" fillId="36" borderId="12" xfId="61" applyFont="1" applyFill="1" applyBorder="1" applyNumberFormat="1">
      <alignment horizontal="right" vertical="center" wrapText="1"/>
      <protection locked="0"/>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46"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34" borderId="19" xfId="61" applyFont="1" applyFill="1" applyBorder="1" applyNumberFormat="1">
      <alignment horizontal="left" vertical="center" wrapText="1"/>
    </xf>
    <xf numFmtId="4" fontId="22" fillId="36" borderId="23" xfId="61" applyFont="1" applyFill="1" applyBorder="1" applyNumberFormat="1">
      <alignment horizontal="right" vertical="center" wrapText="1"/>
      <protection locked="0"/>
    </xf>
    <xf numFmtId="210" fontId="22" fillId="36" borderId="23" xfId="61" applyFont="1" applyFill="1" applyBorder="1" applyNumberFormat="1">
      <alignment horizontal="righ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7"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spb.ru/tariffs/document/2287/"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aotek.spb.ru/abonentam/connect/" TargetMode="External"/><Relationship Id="rId3" Type="http://schemas.openxmlformats.org/officeDocument/2006/relationships/hyperlink" Target="https://portal.eias.ru/Portal/DownloadPage.aspx?type=12&amp;guid=469ef8df-fc59-402f-94f6-92bad6fd03ce"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0FCAD-F4F3-FBFF-621C-0.39522D86}" mc:Ignorable="x14ac xr xr2 xr3">
  <dimension ref="A1:AB21"/>
  <sheetViews>
    <sheetView topLeftCell="A1" showGridLines="0" showRowColHeaders="0" zoomScale="70" workbookViewId="0">
      <selection activeCell="A1" sqref="A1"/>
    </sheetView>
  </sheetViews>
  <sheetFormatPr defaultColWidth="11.00390625" customHeight="1" defaultRowHeight="12.75"/>
  <cols>
    <col min="1" max="1" style="4152" width="5.421875" customWidth="1"/>
    <col min="2" max="2" style="4152" width="9.140625" customWidth="1"/>
    <col min="3" max="3" style="4152" width="16.421875" customWidth="1"/>
    <col min="4" max="25" style="4152" width="6.28125" customWidth="1"/>
    <col min="26" max="28" style="4152"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3FB96-3B74-C70F-3F03-0.F7B67B0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87</v>
      </c>
      <c r="H1" s="497" t="s">
        <v>88</v>
      </c>
      <c r="I1" s="497" t="s">
        <v>89</v>
      </c>
      <c r="P1" s="497" t="s">
        <v>87</v>
      </c>
      <c r="Q1" s="497" t="s">
        <v>88</v>
      </c>
      <c r="R1" s="497" t="s">
        <v>89</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431</v>
      </c>
      <c r="F4" s="2246"/>
      <c r="G4" s="2247"/>
      <c r="H4" s="2247"/>
      <c r="I4" s="2248"/>
      <c r="J4" s="499"/>
      <c r="K4" s="461"/>
      <c r="L4" s="461"/>
      <c r="W4" s="455">
        <v>22</v>
      </c>
    </row>
    <row s="1643" customFormat="1" customHeight="1" ht="18">
      <c r="A5" s="767"/>
      <c r="D5" s="830"/>
      <c r="E5" s="2222" t="str">
        <f>IF(org=0,"Не определено",org)</f>
        <v>АО "ТЭК СПБ"</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343</v>
      </c>
      <c r="F7" s="2216"/>
      <c r="G7" s="2217"/>
      <c r="H7" s="2217"/>
      <c r="I7" s="2217"/>
      <c r="J7" s="2217"/>
      <c r="K7" s="2217"/>
      <c r="L7" s="2231" t="s">
        <v>344</v>
      </c>
      <c r="W7" s="455">
        <v>14</v>
      </c>
    </row>
    <row customHeight="1" ht="48.29999999999999">
      <c r="D8" s="458"/>
      <c r="E8" s="481" t="s">
        <v>92</v>
      </c>
      <c r="F8" s="831"/>
      <c r="G8" s="473" t="s">
        <v>90</v>
      </c>
      <c r="H8" s="473" t="s">
        <v>91</v>
      </c>
      <c r="I8" s="422" t="s">
        <v>89</v>
      </c>
      <c r="J8" s="422" t="s">
        <v>432</v>
      </c>
      <c r="K8" s="422" t="s">
        <v>433</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434</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65</v>
      </c>
      <c r="K12" s="1172" t="s">
        <v>28</v>
      </c>
      <c r="L12" s="2249"/>
      <c r="M12" s="519"/>
      <c r="N12" s="519"/>
      <c r="O12" s="519"/>
      <c r="P12" s="524" t="s">
        <v>435</v>
      </c>
      <c r="Q12" s="524" t="s">
        <v>436</v>
      </c>
      <c r="R12" s="525" t="s">
        <v>437</v>
      </c>
      <c r="S12" s="519" t="s">
        <v>438</v>
      </c>
      <c r="T12" s="519"/>
      <c r="U12" s="519"/>
      <c r="V12" s="519"/>
      <c r="W12" s="488">
        <v>14</v>
      </c>
    </row>
    <row customHeight="1" ht="15.75">
      <c r="A13" s="2107"/>
      <c r="B13" s="513"/>
      <c r="D13" s="514"/>
      <c r="E13" s="413"/>
      <c r="F13" s="537"/>
      <c r="G13" s="424" t="s">
        <v>106</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86</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F2DA7-A4F4-D0A8-8402-0.71E25C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439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440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441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442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443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444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445</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446</v>
      </c>
      <c r="M6" s="545"/>
      <c r="P6" s="2265">
        <v>1</v>
      </c>
      <c r="Q6" s="1313"/>
      <c r="R6" s="364"/>
      <c r="S6" s="1317">
        <f>$I6</f>
      </c>
      <c r="T6" s="293" t="s">
        <v>447</v>
      </c>
      <c r="U6" s="308"/>
      <c r="V6" s="2253"/>
      <c r="W6" s="2254"/>
      <c r="X6" s="2254"/>
      <c r="Y6" s="2254"/>
      <c r="Z6" s="2254"/>
      <c r="AA6" s="2254"/>
      <c r="AB6" s="2254"/>
      <c r="AC6" s="2255"/>
      <c r="AD6" s="2253"/>
      <c r="AE6" s="2254"/>
      <c r="AF6" s="2254"/>
      <c r="AG6" s="2254"/>
      <c r="AH6" s="2254"/>
      <c r="AI6" s="2254"/>
      <c r="AJ6" s="2254"/>
      <c r="AK6" s="2254"/>
      <c r="AL6" s="2255"/>
      <c r="AM6" s="1266" t="s">
        <v>448</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449</v>
      </c>
      <c r="M7" s="545"/>
      <c r="N7" s="1374"/>
      <c r="P7" s="2265"/>
      <c r="Q7" s="2265">
        <v>1</v>
      </c>
      <c r="R7" s="365"/>
      <c r="S7" s="1317">
        <f>$J7</f>
      </c>
      <c r="T7" s="294" t="s">
        <v>450</v>
      </c>
      <c r="U7" s="308"/>
      <c r="V7" s="2253"/>
      <c r="W7" s="2254"/>
      <c r="X7" s="2254"/>
      <c r="Y7" s="2254"/>
      <c r="Z7" s="2254"/>
      <c r="AA7" s="2254"/>
      <c r="AB7" s="2254"/>
      <c r="AC7" s="2255"/>
      <c r="AD7" s="2253"/>
      <c r="AE7" s="2254"/>
      <c r="AF7" s="2254"/>
      <c r="AG7" s="2254"/>
      <c r="AH7" s="2254"/>
      <c r="AI7" s="2254"/>
      <c r="AJ7" s="2254"/>
      <c r="AK7" s="2254"/>
      <c r="AL7" s="2255"/>
      <c r="AM7" s="1266" t="s">
        <v>451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452</v>
      </c>
      <c r="M8" s="545"/>
      <c r="N8" s="1374"/>
      <c r="O8" s="1374"/>
      <c r="P8" s="2265"/>
      <c r="Q8" s="2265"/>
      <c r="R8" s="365">
        <v>1</v>
      </c>
      <c r="S8" s="1317">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453</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454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455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456</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172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173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174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65</v>
      </c>
      <c r="AJ17" s="2275"/>
      <c r="AK17" s="2276" t="s">
        <v>65</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457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458</v>
      </c>
      <c r="P22" s="1370"/>
      <c r="Q22" s="1379"/>
      <c r="R22" s="1379"/>
      <c r="S22" s="737"/>
      <c r="T22" s="1168" t="s">
        <v>459</v>
      </c>
      <c r="AA22" s="194" t="s">
        <v>460</v>
      </c>
      <c r="AC22" s="194" t="s">
        <v>461</v>
      </c>
      <c r="AD22" s="1168" t="s">
        <v>459</v>
      </c>
      <c r="AI22" s="194" t="s">
        <v>462</v>
      </c>
      <c r="AK22" s="194" t="s">
        <v>461</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"ТЭК СПБ"</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463</v>
      </c>
      <c r="T30" s="2258"/>
      <c r="U30" s="1380"/>
      <c r="V30" s="2272" t="str">
        <f>IF(TITLE_DATE_PR_CHANGE="",IF(TITLE_DATE_PR="","",TITLE_DATE_PR),TITLE_DATE_PR_CHANGE)</f>
        <v>46010</v>
      </c>
      <c r="W30" s="2272"/>
      <c r="X30" s="2272"/>
      <c r="Y30" s="2272"/>
      <c r="Z30" s="2272"/>
      <c r="AA30" s="2272"/>
      <c r="AB30" s="2272"/>
      <c r="AC30" s="334"/>
      <c r="AD30" s="2272" t="str">
        <f>IF(TITLE_DATE_PR_CHANGE="",IF(TITLE_DATE_PR="","",TITLE_DATE_PR),TITLE_DATE_PR_CHANGE)</f>
        <v>46010</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464</v>
      </c>
      <c r="T31" s="2258"/>
      <c r="U31" s="1380"/>
      <c r="V31" s="2259" t="str">
        <f>IF(TITLE_NUMBER_PR_CHANGE="",IF(TITLE_NUMBER_PR="","",TITLE_NUMBER_PR),TITLE_NUMBER_PR_CHANGE)</f>
        <v>266-р</v>
      </c>
      <c r="W31" s="2259"/>
      <c r="X31" s="2259"/>
      <c r="Y31" s="2259"/>
      <c r="Z31" s="2259"/>
      <c r="AA31" s="2259"/>
      <c r="AB31" s="2259"/>
      <c r="AC31" s="334"/>
      <c r="AD31" s="2259" t="str">
        <f>IF(TITLE_NUMBER_PR_CHANGE="",IF(TITLE_NUMBER_PR="","",TITLE_NUMBER_PR),TITLE_NUMBER_PR_CHANGE)</f>
        <v>266-р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https://tarifspb.ru/tariffs/document/2287/
Официальный сайт Комитета по тарифам Санкт-Петербурга в сети интернет</v>
      </c>
      <c r="W32" s="2259"/>
      <c r="X32" s="2259"/>
      <c r="Y32" s="2259"/>
      <c r="Z32" s="2259"/>
      <c r="AA32" s="2259"/>
      <c r="AB32" s="2259"/>
      <c r="AC32" s="334"/>
      <c r="AD32" s="2259" t="str">
        <f>IF(TITLE_IST_PUB_CHANGE="",IF(TITLE_IST_PUB="","",TITLE_IST_PUB),TITLE_IST_PUB_CHANGE)</f>
        <v>https://tarifspb.ru/tariffs/document/2287/
Официальный сайт Комитета по тарифам Санкт-Петербурга в сети интернет</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465</v>
      </c>
      <c r="T34" s="2258"/>
      <c r="U34" s="1380"/>
      <c r="V34" s="2272" t="str">
        <f>IF(TITLE_DATE_PR_CHANGE="",IF(TITLE_DATE_PR="","",TITLE_DATE_PR),TITLE_DATE_PR_CHANGE)</f>
        <v>46010</v>
      </c>
      <c r="W34" s="2272"/>
      <c r="X34" s="2272"/>
      <c r="Y34" s="2272"/>
      <c r="Z34" s="2272"/>
      <c r="AA34" s="2272"/>
      <c r="AB34" s="2272"/>
      <c r="AC34" s="334"/>
      <c r="AD34" s="2272" t="str">
        <f>IF(TITLE_DATE_PR_CHANGE="",IF(TITLE_DATE_PR="","",TITLE_DATE_PR),TITLE_DATE_PR_CHANGE)</f>
        <v>46010</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466</v>
      </c>
      <c r="T35" s="2258"/>
      <c r="U35" s="1380"/>
      <c r="V35" s="2259" t="str">
        <f>IF(TITLE_NUMBER_PR_CHANGE="",IF(TITLE_NUMBER_PR="","",TITLE_NUMBER_PR),TITLE_NUMBER_PR_CHANGE)</f>
        <v>266-р</v>
      </c>
      <c r="W35" s="2259"/>
      <c r="X35" s="2259"/>
      <c r="Y35" s="2259"/>
      <c r="Z35" s="2259"/>
      <c r="AA35" s="2259"/>
      <c r="AB35" s="2259"/>
      <c r="AC35" s="334"/>
      <c r="AD35" s="2259" t="str">
        <f>IF(TITLE_NUMBER_PR_CHANGE="",IF(TITLE_NUMBER_PR="","",TITLE_NUMBER_PR),TITLE_NUMBER_PR_CHANGE)</f>
        <v>266-р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467</v>
      </c>
      <c r="AD36" s="334"/>
      <c r="AE36" s="334"/>
      <c r="AF36" s="334"/>
      <c r="AG36" s="334"/>
      <c r="AH36" s="334"/>
      <c r="AI36" s="334"/>
      <c r="AJ36" s="334"/>
      <c r="AK36" s="286" t="s">
        <v>467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343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344</v>
      </c>
      <c r="AS38" s="1163">
        <v>14</v>
      </c>
    </row>
    <row customHeight="1" ht="14.699999999999998">
      <c r="Q39" s="384"/>
      <c r="R39" s="384"/>
      <c r="S39" s="2281" t="s">
        <v>92</v>
      </c>
      <c r="T39" s="2217" t="s">
        <v>468</v>
      </c>
      <c r="U39" s="309"/>
      <c r="V39" s="2282" t="s">
        <v>469</v>
      </c>
      <c r="W39" s="2283"/>
      <c r="X39" s="2283"/>
      <c r="Y39" s="2283"/>
      <c r="Z39" s="2283"/>
      <c r="AA39" s="2283"/>
      <c r="AB39" s="2284"/>
      <c r="AC39" s="2285" t="s">
        <v>470</v>
      </c>
      <c r="AD39" s="2282" t="s">
        <v>469</v>
      </c>
      <c r="AE39" s="2283"/>
      <c r="AF39" s="2283"/>
      <c r="AG39" s="2283"/>
      <c r="AH39" s="2283"/>
      <c r="AI39" s="2283"/>
      <c r="AJ39" s="2284"/>
      <c r="AK39" s="2285" t="s">
        <v>471</v>
      </c>
      <c r="AL39" s="2288" t="s">
        <v>472</v>
      </c>
      <c r="AM39" s="2135"/>
      <c r="AS39" s="1163">
        <v>14</v>
      </c>
    </row>
    <row customHeight="1" ht="35.699999999999996">
      <c r="Q40" s="384"/>
      <c r="R40" s="384"/>
      <c r="S40" s="2281"/>
      <c r="T40" s="2217"/>
      <c r="U40" s="1039"/>
      <c r="V40" s="2268" t="s">
        <v>473</v>
      </c>
      <c r="W40" s="2618" t="s">
        <v>474</v>
      </c>
      <c r="X40" s="2270" t="s">
        <v>475</v>
      </c>
      <c r="Y40" s="2271"/>
      <c r="Z40" s="2270" t="s">
        <v>476</v>
      </c>
      <c r="AA40" s="2277"/>
      <c r="AB40" s="2271"/>
      <c r="AC40" s="2286"/>
      <c r="AD40" s="2268" t="s">
        <v>473</v>
      </c>
      <c r="AE40" s="2291" t="s">
        <v>474</v>
      </c>
      <c r="AF40" s="2270" t="s">
        <v>475</v>
      </c>
      <c r="AG40" s="2271"/>
      <c r="AH40" s="2270" t="s">
        <v>476</v>
      </c>
      <c r="AI40" s="2277"/>
      <c r="AJ40" s="2271"/>
      <c r="AK40" s="2286"/>
      <c r="AL40" s="2289"/>
      <c r="AM40" s="2135"/>
      <c r="AS40" s="1163">
        <v>34</v>
      </c>
    </row>
    <row customHeight="1" ht="35.699999999999996">
      <c r="A41" s="1378"/>
      <c r="B41" s="1378" t="s">
        <v>139</v>
      </c>
      <c r="C41" s="1378" t="s">
        <v>140</v>
      </c>
      <c r="D41" s="1378" t="s">
        <v>141</v>
      </c>
      <c r="E41" s="1372" t="s">
        <v>477</v>
      </c>
      <c r="F41" s="1372" t="s">
        <v>478</v>
      </c>
      <c r="G41" s="1372" t="s">
        <v>479</v>
      </c>
      <c r="H41" s="1372" t="s">
        <v>480</v>
      </c>
      <c r="I41" s="1372" t="s">
        <v>481</v>
      </c>
      <c r="J41" s="1372" t="s">
        <v>482</v>
      </c>
      <c r="K41" s="1372" t="s">
        <v>483</v>
      </c>
      <c r="L41" s="1372" t="s">
        <v>458</v>
      </c>
      <c r="Q41" s="384"/>
      <c r="R41" s="384"/>
      <c r="S41" s="2281"/>
      <c r="T41" s="2217"/>
      <c r="U41" s="310"/>
      <c r="V41" s="2269"/>
      <c r="W41" s="2292"/>
      <c r="X41" s="1230" t="s">
        <v>484</v>
      </c>
      <c r="Y41" s="1230" t="s">
        <v>485</v>
      </c>
      <c r="Z41" s="1229" t="s">
        <v>486</v>
      </c>
      <c r="AA41" s="2278" t="s">
        <v>487</v>
      </c>
      <c r="AB41" s="2279"/>
      <c r="AC41" s="2287"/>
      <c r="AD41" s="2269"/>
      <c r="AE41" s="2292"/>
      <c r="AF41" s="1230" t="s">
        <v>484</v>
      </c>
      <c r="AG41" s="1230" t="s">
        <v>485</v>
      </c>
      <c r="AH41" s="1321" t="s">
        <v>486</v>
      </c>
      <c r="AI41" s="2278" t="s">
        <v>487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113</v>
      </c>
      <c r="T42" s="1263" t="s">
        <v>114</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159</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23</v>
      </c>
    </row>
    <row customHeight="1" ht="24">
      <c r="A44" s="1371" t="s">
        <v>159</v>
      </c>
      <c r="B44" s="1371" t="s">
        <v>160</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440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441</v>
      </c>
      <c r="AO44" s="508"/>
      <c r="AP44" s="508" t="str">
        <f>IF(T44="","",T44)</f>
        <v>Территория действия тарифа</v>
      </c>
      <c r="AQ44" s="508"/>
      <c r="AR44" s="508"/>
      <c r="AS44" s="1163">
        <v>23</v>
      </c>
    </row>
    <row customHeight="1" ht="24">
      <c r="A45" s="1371" t="s">
        <v>159</v>
      </c>
      <c r="B45" s="1371" t="s">
        <v>160</v>
      </c>
      <c r="C45" s="1371" t="s">
        <v>161</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442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443</v>
      </c>
      <c r="AO45" s="508"/>
      <c r="AP45" s="508" t="str">
        <f>IF(T45="","",T45)</f>
        <v>Наименование системы теплоснабжения </v>
      </c>
      <c r="AQ45" s="508"/>
      <c r="AR45" s="508"/>
      <c r="AS45" s="1163">
        <v>23</v>
      </c>
    </row>
    <row customHeight="1" ht="24">
      <c r="A46" s="1371" t="s">
        <v>159</v>
      </c>
      <c r="B46" s="1371" t="s">
        <v>160</v>
      </c>
      <c r="C46" s="1371" t="s">
        <v>161</v>
      </c>
      <c r="D46" s="1371" t="s">
        <v>162</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444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445</v>
      </c>
      <c r="AO46" s="508"/>
      <c r="AP46" s="508" t="str">
        <f>IF(T46="","",T46)</f>
        <v>Источник тепловой энергии  </v>
      </c>
      <c r="AQ46" s="508"/>
      <c r="AR46" s="508"/>
      <c r="AS46" s="1163">
        <v>23</v>
      </c>
    </row>
    <row customHeight="1" ht="49.5">
      <c r="A47" s="1371" t="s">
        <v>159</v>
      </c>
      <c r="B47" s="1371" t="s">
        <v>160</v>
      </c>
      <c r="C47" s="1371" t="s">
        <v>161</v>
      </c>
      <c r="D47" s="1371" t="s">
        <v>162</v>
      </c>
      <c r="E47" s="2267"/>
      <c r="F47" s="2267"/>
      <c r="G47" s="2267"/>
      <c r="H47" s="2267"/>
      <c r="I47" s="2264" t="str">
        <f>S46&amp;".1"</f>
        <v>....1</v>
      </c>
      <c r="J47" s="1371"/>
      <c r="K47" s="1371"/>
      <c r="L47" s="1372" t="s">
        <v>446</v>
      </c>
      <c r="P47" s="2265">
        <v>1</v>
      </c>
      <c r="Q47" s="1228"/>
      <c r="R47" s="364"/>
      <c r="S47" s="1232" t="str">
        <f>$I47</f>
        <v>....1</v>
      </c>
      <c r="T47" s="293" t="s">
        <v>447</v>
      </c>
      <c r="U47" s="308"/>
      <c r="V47" s="2253"/>
      <c r="W47" s="2254"/>
      <c r="X47" s="2254"/>
      <c r="Y47" s="2254"/>
      <c r="Z47" s="2254"/>
      <c r="AA47" s="2254"/>
      <c r="AB47" s="2254"/>
      <c r="AC47" s="2255"/>
      <c r="AD47" s="2253"/>
      <c r="AE47" s="2254"/>
      <c r="AF47" s="2254"/>
      <c r="AG47" s="2254"/>
      <c r="AH47" s="2254"/>
      <c r="AI47" s="2254"/>
      <c r="AJ47" s="2254"/>
      <c r="AK47" s="2254"/>
      <c r="AL47" s="2255"/>
      <c r="AM47" s="1266" t="s">
        <v>448</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159</v>
      </c>
      <c r="B48" s="1371" t="s">
        <v>160</v>
      </c>
      <c r="C48" s="1371" t="s">
        <v>161</v>
      </c>
      <c r="D48" s="1371" t="s">
        <v>162</v>
      </c>
      <c r="E48" s="2267"/>
      <c r="F48" s="2267"/>
      <c r="G48" s="2267"/>
      <c r="H48" s="2267"/>
      <c r="I48" s="2294"/>
      <c r="J48" s="2264" t="str">
        <f>I47&amp;".1"</f>
        <v>....1.1</v>
      </c>
      <c r="K48" s="1371"/>
      <c r="L48" s="1372" t="s">
        <v>449</v>
      </c>
      <c r="P48" s="2265"/>
      <c r="Q48" s="2265">
        <v>1</v>
      </c>
      <c r="R48" s="365"/>
      <c r="S48" s="1232" t="str">
        <f>$J48</f>
        <v>....1.1</v>
      </c>
      <c r="T48" s="294" t="s">
        <v>450</v>
      </c>
      <c r="U48" s="308"/>
      <c r="V48" s="2253"/>
      <c r="W48" s="2254"/>
      <c r="X48" s="2254"/>
      <c r="Y48" s="2254"/>
      <c r="Z48" s="2254"/>
      <c r="AA48" s="2254"/>
      <c r="AB48" s="2254"/>
      <c r="AC48" s="2255"/>
      <c r="AD48" s="2253"/>
      <c r="AE48" s="2254"/>
      <c r="AF48" s="2254"/>
      <c r="AG48" s="2254"/>
      <c r="AH48" s="2254"/>
      <c r="AI48" s="2254"/>
      <c r="AJ48" s="2254"/>
      <c r="AK48" s="2254"/>
      <c r="AL48" s="2255"/>
      <c r="AM48" s="1266" t="s">
        <v>451</v>
      </c>
      <c r="AO48" s="508"/>
      <c r="AP48" s="508" t="str">
        <f>IF(T48="","",T48)</f>
        <v>Группа потребителей</v>
      </c>
      <c r="AQ48" s="508"/>
      <c r="AR48" s="508"/>
      <c r="AS48" s="1163">
        <v>23</v>
      </c>
    </row>
    <row customHeight="1" ht="24">
      <c r="A49" s="1371" t="s">
        <v>159</v>
      </c>
      <c r="B49" s="1371" t="s">
        <v>160</v>
      </c>
      <c r="C49" s="1371" t="s">
        <v>161</v>
      </c>
      <c r="D49" s="1371" t="s">
        <v>162</v>
      </c>
      <c r="E49" s="2267"/>
      <c r="F49" s="2267"/>
      <c r="G49" s="2267"/>
      <c r="H49" s="2267"/>
      <c r="I49" s="2294"/>
      <c r="J49" s="2294"/>
      <c r="K49" s="2264" t="str">
        <f>J48&amp;".1"</f>
        <v>....1.1.1</v>
      </c>
      <c r="L49" s="1372" t="s">
        <v>452</v>
      </c>
      <c r="P49" s="2265"/>
      <c r="Q49" s="2265"/>
      <c r="R49" s="365">
        <v>1</v>
      </c>
      <c r="S49" s="1232"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453</v>
      </c>
      <c r="AN49" s="519">
        <f>STRCHECKDATE(V50:AL50)</f>
      </c>
      <c r="AO49" s="508"/>
      <c r="AP49" s="508" t="str">
        <f>IF(T49="","",T49)</f>
        <v/>
      </c>
      <c r="AQ49" s="508"/>
      <c r="AR49" s="508"/>
      <c r="AS49" s="1163">
        <v>23</v>
      </c>
    </row>
    <row customHeight="1" ht="1.05">
      <c r="A50" s="1371" t="s">
        <v>159</v>
      </c>
      <c r="B50" s="1371" t="s">
        <v>160</v>
      </c>
      <c r="C50" s="1371" t="s">
        <v>161</v>
      </c>
      <c r="D50" s="1371" t="s">
        <v>162</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159</v>
      </c>
      <c r="B51" s="1371" t="s">
        <v>160</v>
      </c>
      <c r="C51" s="1371" t="s">
        <v>161</v>
      </c>
      <c r="D51" s="1371" t="s">
        <v>162</v>
      </c>
      <c r="E51" s="2267"/>
      <c r="F51" s="2267"/>
      <c r="G51" s="2267"/>
      <c r="H51" s="2267"/>
      <c r="I51" s="2294"/>
      <c r="J51" s="2264"/>
      <c r="K51" s="1371"/>
      <c r="L51" s="1372"/>
      <c r="P51" s="2265"/>
      <c r="Q51" s="2265"/>
      <c r="R51" s="364"/>
      <c r="S51" s="1286"/>
      <c r="T51" s="296" t="s">
        <v>454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159</v>
      </c>
      <c r="B52" s="1371" t="s">
        <v>160</v>
      </c>
      <c r="C52" s="1371" t="s">
        <v>161</v>
      </c>
      <c r="D52" s="1371" t="s">
        <v>162</v>
      </c>
      <c r="E52" s="2267"/>
      <c r="F52" s="2267"/>
      <c r="G52" s="2267"/>
      <c r="H52" s="2267"/>
      <c r="I52" s="2264"/>
      <c r="J52" s="1371"/>
      <c r="K52" s="1371"/>
      <c r="L52" s="1372"/>
      <c r="P52" s="2265"/>
      <c r="Q52" s="1228"/>
      <c r="R52" s="364"/>
      <c r="S52" s="1286"/>
      <c r="T52" s="295" t="s">
        <v>455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159</v>
      </c>
      <c r="B53" s="1371" t="s">
        <v>160</v>
      </c>
      <c r="C53" s="1371" t="s">
        <v>161</v>
      </c>
      <c r="D53" s="1371" t="s">
        <v>162</v>
      </c>
      <c r="E53" s="2267"/>
      <c r="F53" s="2267"/>
      <c r="G53" s="2267"/>
      <c r="H53" s="2266"/>
      <c r="I53" s="1371"/>
      <c r="J53" s="1371"/>
      <c r="K53" s="1371"/>
      <c r="L53" s="1372"/>
      <c r="M53" s="1373"/>
      <c r="N53" s="1373"/>
      <c r="O53" s="545"/>
      <c r="P53" s="368"/>
      <c r="Q53" s="383"/>
      <c r="R53" s="363"/>
      <c r="S53" s="1286"/>
      <c r="T53" s="373" t="s">
        <v>456</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159</v>
      </c>
      <c r="B54" s="1351" t="s">
        <v>160</v>
      </c>
      <c r="C54" s="1351" t="s">
        <v>161</v>
      </c>
      <c r="D54" s="1322"/>
      <c r="E54" s="2267"/>
      <c r="F54" s="2267"/>
      <c r="G54" s="2266"/>
      <c r="H54" s="1322"/>
      <c r="I54" s="1322"/>
      <c r="J54" s="1322"/>
      <c r="K54" s="1322"/>
      <c r="L54" s="1347"/>
      <c r="M54" s="1323"/>
      <c r="N54" s="1323"/>
      <c r="P54" s="1324"/>
      <c r="Q54" s="1325"/>
      <c r="R54" s="1324"/>
      <c r="S54" s="1330"/>
      <c r="T54" s="1333" t="s">
        <v>172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159</v>
      </c>
      <c r="B55" s="1351" t="s">
        <v>160</v>
      </c>
      <c r="C55" s="1322"/>
      <c r="D55" s="1322"/>
      <c r="E55" s="2267"/>
      <c r="F55" s="2266"/>
      <c r="G55" s="1322"/>
      <c r="H55" s="1322"/>
      <c r="I55" s="1322"/>
      <c r="J55" s="1322"/>
      <c r="K55" s="1322"/>
      <c r="L55" s="1347"/>
      <c r="M55" s="1329"/>
      <c r="N55" s="1329"/>
      <c r="P55" s="1324"/>
      <c r="Q55" s="1325"/>
      <c r="R55" s="1324"/>
      <c r="S55" s="1330"/>
      <c r="T55" s="1333" t="s">
        <v>173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159</v>
      </c>
      <c r="B56" s="1351"/>
      <c r="C56" s="1351"/>
      <c r="D56" s="1351"/>
      <c r="E56" s="2266"/>
      <c r="F56" s="1351"/>
      <c r="G56" s="1351"/>
      <c r="H56" s="1351"/>
      <c r="I56" s="1351"/>
      <c r="J56" s="1351"/>
      <c r="K56" s="1351"/>
      <c r="L56" s="1354"/>
      <c r="M56" s="1329"/>
      <c r="N56" s="1329"/>
      <c r="O56" s="526"/>
      <c r="P56" s="388"/>
      <c r="Q56" s="1352"/>
      <c r="R56" s="388"/>
      <c r="S56" s="1330"/>
      <c r="T56" s="1333" t="s">
        <v>174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198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86</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755DF-DCEF-CE96-2DD3-0.6779F137}" mc:Ignorable="x14ac xr xr2 xr3">
  <sheetPr>
    <tabColor theme="6" tint="0.4"/>
  </sheetPr>
  <dimension ref="A1:BA119"/>
  <sheetViews>
    <sheetView topLeftCell="A1" showGridLines="0" zoomScale="80" workbookViewId="0">
      <selection activeCell="T113" sqref="T113:AU113"/>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3.7109375" customWidth="1"/>
    <col min="35" max="35" style="1643" width="3.7109375" customWidth="1"/>
    <col min="36" max="36" style="1643" width="11.00390625" customWidth="1"/>
    <col min="37" max="37" style="1643" width="8.57421875" customWidth="1"/>
    <col min="40" max="40" style="72" width="13.140625" customWidth="1"/>
    <col min="42" max="42" style="72" width="14.00390625" customWidth="1"/>
    <col min="44" max="44" style="72" width="14.7109375" customWidth="1"/>
    <col min="45" max="45" style="72" width="10.57421875" hidden="1"/>
    <col min="46" max="46" style="1643" width="4.00390625" customWidth="1"/>
    <col min="47" max="47" style="1643" width="115.00390625" customWidth="1"/>
    <col min="48" max="52" style="1650" width="10.00390625" customWidth="1"/>
    <col min="53" max="53" style="1643" width="10.57421875" hidden="1"/>
  </cols>
  <sheetData>
    <row customHeight="1" ht="22.5" hidden="1">
      <c r="Y1" s="335"/>
      <c r="Z1" s="335"/>
      <c r="AG1" s="335"/>
      <c r="AH1" s="335"/>
      <c r="AL1" s="1643"/>
      <c r="AM1" s="1643"/>
      <c r="AN1" s="3436"/>
      <c r="AO1" s="1643"/>
      <c r="AP1" s="3436"/>
      <c r="AQ1" s="1643"/>
      <c r="AR1" s="3436"/>
      <c r="AS1" s="3436"/>
      <c r="BA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0"/>
      <c r="AM2" s="2251"/>
      <c r="AN2" s="3437"/>
      <c r="AO2" s="2251"/>
      <c r="AP2" s="3437"/>
      <c r="AQ2" s="2251"/>
      <c r="AR2" s="3437"/>
      <c r="AS2" s="3438"/>
      <c r="AT2" s="2252"/>
      <c r="AU2" s="1266" t="s">
        <v>439</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440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0"/>
      <c r="AM3" s="2251"/>
      <c r="AN3" s="3437"/>
      <c r="AO3" s="2251"/>
      <c r="AP3" s="3437"/>
      <c r="AQ3" s="2251"/>
      <c r="AR3" s="3437"/>
      <c r="AS3" s="3438"/>
      <c r="AT3" s="2252"/>
      <c r="AU3" s="1266" t="s">
        <v>441</v>
      </c>
      <c r="AW3" s="508"/>
      <c r="AX3" s="508" t="str">
        <f>IF(T3="","",T3)</f>
        <v>Территория действия тарифа</v>
      </c>
      <c r="AY3" s="508"/>
      <c r="AZ3" s="508"/>
      <c r="BA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442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0"/>
      <c r="AM4" s="2251"/>
      <c r="AN4" s="3437"/>
      <c r="AO4" s="2251"/>
      <c r="AP4" s="3437"/>
      <c r="AQ4" s="2251"/>
      <c r="AR4" s="3437"/>
      <c r="AS4" s="3438"/>
      <c r="AT4" s="2252"/>
      <c r="AU4" s="1266" t="s">
        <v>443</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444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0"/>
      <c r="AM5" s="2251"/>
      <c r="AN5" s="3437"/>
      <c r="AO5" s="2251"/>
      <c r="AP5" s="3437"/>
      <c r="AQ5" s="2251"/>
      <c r="AR5" s="3437"/>
      <c r="AS5" s="3438"/>
      <c r="AT5" s="2252"/>
      <c r="AU5" s="1266" t="s">
        <v>445</v>
      </c>
      <c r="AW5" s="508"/>
      <c r="AX5" s="508" t="str">
        <f>IF(T5="","",T5)</f>
        <v>Источник тепловой энергии  </v>
      </c>
      <c r="AY5" s="508"/>
      <c r="AZ5" s="508"/>
      <c r="BA5" s="1163">
        <v>0</v>
      </c>
    </row>
    <row customHeight="1" ht="47.25" hidden="1">
      <c r="A6" s="1371"/>
      <c r="B6" s="1371"/>
      <c r="C6" s="1371"/>
      <c r="D6" s="1371"/>
      <c r="E6" s="2267"/>
      <c r="F6" s="2267"/>
      <c r="G6" s="2267"/>
      <c r="H6" s="2267"/>
      <c r="I6" s="2264">
        <f>S5&amp;".1"</f>
      </c>
      <c r="J6" s="1371"/>
      <c r="K6" s="1371"/>
      <c r="L6" s="1372" t="s">
        <v>446</v>
      </c>
      <c r="M6" s="545"/>
      <c r="P6" s="2265">
        <v>1</v>
      </c>
      <c r="Q6" s="1339"/>
      <c r="R6" s="364"/>
      <c r="S6" s="1344">
        <f>$I6</f>
      </c>
      <c r="T6" s="293" t="s">
        <v>447</v>
      </c>
      <c r="U6" s="308"/>
      <c r="V6" s="2253"/>
      <c r="W6" s="2254"/>
      <c r="X6" s="2254"/>
      <c r="Y6" s="2254"/>
      <c r="Z6" s="2254"/>
      <c r="AA6" s="2254"/>
      <c r="AB6" s="2254"/>
      <c r="AC6" s="2255"/>
      <c r="AD6" s="2253"/>
      <c r="AE6" s="2254"/>
      <c r="AF6" s="2254"/>
      <c r="AG6" s="2254"/>
      <c r="AH6" s="2254"/>
      <c r="AI6" s="2254"/>
      <c r="AJ6" s="2254"/>
      <c r="AK6" s="2254"/>
      <c r="AL6" s="2253"/>
      <c r="AM6" s="2254"/>
      <c r="AN6" s="3439"/>
      <c r="AO6" s="2254"/>
      <c r="AP6" s="3439"/>
      <c r="AQ6" s="2254"/>
      <c r="AR6" s="3439"/>
      <c r="AS6" s="3440"/>
      <c r="AT6" s="2255"/>
      <c r="AU6" s="1266" t="s">
        <v>448</v>
      </c>
      <c r="AW6" s="508"/>
      <c r="AX6" s="508" t="str">
        <f>IF(T6="","",T6)</f>
        <v>Схема подключения теплопотребляющей установки к коллектору источника тепловой энергии</v>
      </c>
      <c r="AY6" s="508"/>
      <c r="AZ6" s="508"/>
      <c r="BA6" s="1163">
        <v>0</v>
      </c>
    </row>
    <row customHeight="1" ht="21" hidden="1">
      <c r="A7" s="1371"/>
      <c r="B7" s="1371"/>
      <c r="C7" s="1371"/>
      <c r="D7" s="1371"/>
      <c r="E7" s="2267"/>
      <c r="F7" s="2267"/>
      <c r="G7" s="2267"/>
      <c r="H7" s="2267"/>
      <c r="I7" s="2294"/>
      <c r="J7" s="2264">
        <f>I6&amp;".1"</f>
      </c>
      <c r="K7" s="1371"/>
      <c r="L7" s="1372" t="s">
        <v>449</v>
      </c>
      <c r="M7" s="545"/>
      <c r="N7" s="1374"/>
      <c r="P7" s="2265"/>
      <c r="Q7" s="2265">
        <v>1</v>
      </c>
      <c r="R7" s="365"/>
      <c r="S7" s="1344">
        <f>$J7</f>
      </c>
      <c r="T7" s="294" t="s">
        <v>450</v>
      </c>
      <c r="U7" s="308"/>
      <c r="V7" s="2253"/>
      <c r="W7" s="2254"/>
      <c r="X7" s="2254"/>
      <c r="Y7" s="2254"/>
      <c r="Z7" s="2254"/>
      <c r="AA7" s="2254"/>
      <c r="AB7" s="2254"/>
      <c r="AC7" s="2255"/>
      <c r="AD7" s="2253"/>
      <c r="AE7" s="2254"/>
      <c r="AF7" s="2254"/>
      <c r="AG7" s="2254"/>
      <c r="AH7" s="2254"/>
      <c r="AI7" s="2254"/>
      <c r="AJ7" s="2254"/>
      <c r="AK7" s="2254"/>
      <c r="AL7" s="2253"/>
      <c r="AM7" s="2254"/>
      <c r="AN7" s="3439"/>
      <c r="AO7" s="2254"/>
      <c r="AP7" s="3439"/>
      <c r="AQ7" s="2254"/>
      <c r="AR7" s="3439"/>
      <c r="AS7" s="3440"/>
      <c r="AT7" s="2255"/>
      <c r="AU7" s="1266" t="s">
        <v>451</v>
      </c>
      <c r="AW7" s="508"/>
      <c r="AX7" s="508" t="str">
        <f>IF(T7="","",T7)</f>
        <v>Группа потребителей</v>
      </c>
      <c r="AY7" s="508"/>
      <c r="AZ7" s="508"/>
      <c r="BA7" s="1163">
        <v>0</v>
      </c>
    </row>
    <row customHeight="1" ht="21" hidden="1">
      <c r="A8" s="1371"/>
      <c r="B8" s="1371"/>
      <c r="C8" s="1371"/>
      <c r="D8" s="1371"/>
      <c r="E8" s="2267"/>
      <c r="F8" s="2267"/>
      <c r="G8" s="2267"/>
      <c r="H8" s="2267"/>
      <c r="I8" s="2294"/>
      <c r="J8" s="2294"/>
      <c r="K8" s="2264">
        <f>J7&amp;".1"</f>
      </c>
      <c r="L8" s="1372" t="s">
        <v>452</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759"/>
      <c r="AM8" s="333"/>
      <c r="AN8" s="3441"/>
      <c r="AO8" s="1265"/>
      <c r="AP8" s="3442"/>
      <c r="AQ8" s="2115" t="s">
        <v>65</v>
      </c>
      <c r="AR8" s="3442"/>
      <c r="AS8" s="3443" t="s">
        <v>65</v>
      </c>
      <c r="AT8" s="333"/>
      <c r="AU8" s="2261" t="s">
        <v>453</v>
      </c>
      <c r="AV8" s="519">
        <f>STRCHECKDATE(V9:AT9)</f>
      </c>
      <c r="AW8" s="508"/>
      <c r="AX8" s="508" t="str">
        <f>IF(T8="","",T8)</f>
        <v/>
      </c>
      <c r="AY8" s="508"/>
      <c r="AZ8" s="508"/>
      <c r="BA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333"/>
      <c r="AN9" s="3444"/>
      <c r="AO9" s="336" t="str">
        <f>AP8&amp;"-"&amp;AR8</f>
        <v>-</v>
      </c>
      <c r="AP9" s="3445"/>
      <c r="AQ9" s="2115"/>
      <c r="AR9" s="3445"/>
      <c r="AS9" s="2115"/>
      <c r="AT9" s="333"/>
      <c r="AU9" s="2262"/>
      <c r="AW9" s="508"/>
      <c r="AX9" s="508" t="str">
        <f>IF(T9="","",T9)</f>
        <v/>
      </c>
      <c r="AY9" s="508"/>
      <c r="AZ9" s="508"/>
      <c r="BA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454</v>
      </c>
      <c r="U10" s="375"/>
      <c r="V10" s="375"/>
      <c r="W10" s="375"/>
      <c r="X10" s="375"/>
      <c r="Y10" s="375"/>
      <c r="Z10" s="375"/>
      <c r="AA10" s="375"/>
      <c r="AB10" s="375"/>
      <c r="AC10" s="375"/>
      <c r="AD10" s="375"/>
      <c r="AE10" s="375"/>
      <c r="AF10" s="375"/>
      <c r="AG10" s="375"/>
      <c r="AH10" s="375"/>
      <c r="AI10" s="375"/>
      <c r="AJ10" s="375"/>
      <c r="AK10" s="375"/>
      <c r="AL10" s="2808"/>
      <c r="AM10" s="2809"/>
      <c r="AN10" s="3446"/>
      <c r="AO10" s="2811"/>
      <c r="AP10" s="3447"/>
      <c r="AQ10" s="2813"/>
      <c r="AR10" s="3448"/>
      <c r="AS10" s="3449"/>
      <c r="AT10" s="332"/>
      <c r="AU10" s="2263"/>
      <c r="AW10" s="508"/>
      <c r="AX10" s="508" t="str">
        <f>IF(T10="","",T10)</f>
        <v>Добавить вид теплоносителя (параметры теплоносителя)</v>
      </c>
      <c r="AY10" s="508"/>
      <c r="AZ10" s="508"/>
      <c r="BA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455</v>
      </c>
      <c r="U11" s="375"/>
      <c r="V11" s="375"/>
      <c r="W11" s="375"/>
      <c r="X11" s="375"/>
      <c r="Y11" s="375"/>
      <c r="Z11" s="375"/>
      <c r="AA11" s="375"/>
      <c r="AB11" s="375"/>
      <c r="AC11" s="374"/>
      <c r="AD11" s="375"/>
      <c r="AE11" s="375"/>
      <c r="AF11" s="375"/>
      <c r="AG11" s="375"/>
      <c r="AH11" s="375"/>
      <c r="AI11" s="375"/>
      <c r="AJ11" s="375"/>
      <c r="AK11" s="374"/>
      <c r="AL11" s="2816"/>
      <c r="AM11" s="2817"/>
      <c r="AN11" s="3450"/>
      <c r="AO11" s="2819"/>
      <c r="AP11" s="3451"/>
      <c r="AQ11" s="2821"/>
      <c r="AR11" s="3452"/>
      <c r="AS11" s="3453"/>
      <c r="AT11" s="375"/>
      <c r="AU11" s="311"/>
      <c r="AW11" s="508"/>
      <c r="AX11" s="508" t="str">
        <f>IF(T11="","",T11)</f>
        <v>Добавить группу потребителей</v>
      </c>
      <c r="AY11" s="508"/>
      <c r="AZ11" s="508"/>
      <c r="BA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456</v>
      </c>
      <c r="U12" s="375"/>
      <c r="V12" s="375"/>
      <c r="W12" s="375"/>
      <c r="X12" s="375"/>
      <c r="Y12" s="375"/>
      <c r="Z12" s="375"/>
      <c r="AA12" s="375"/>
      <c r="AB12" s="375"/>
      <c r="AC12" s="374"/>
      <c r="AD12" s="375"/>
      <c r="AE12" s="375"/>
      <c r="AF12" s="375"/>
      <c r="AG12" s="375"/>
      <c r="AH12" s="375"/>
      <c r="AI12" s="375"/>
      <c r="AJ12" s="375"/>
      <c r="AK12" s="374"/>
      <c r="AL12" s="2824"/>
      <c r="AM12" s="2825"/>
      <c r="AN12" s="3454"/>
      <c r="AO12" s="2827"/>
      <c r="AP12" s="3455"/>
      <c r="AQ12" s="2829"/>
      <c r="AR12" s="3456"/>
      <c r="AS12" s="3457"/>
      <c r="AT12" s="375"/>
      <c r="AU12" s="311"/>
      <c r="AW12" s="508"/>
      <c r="AX12" s="508" t="str">
        <f>IF(T12="","",T12)</f>
        <v>Добавить схему подключения</v>
      </c>
      <c r="AY12" s="508"/>
      <c r="AZ12" s="508"/>
      <c r="BA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3458"/>
      <c r="AO13" s="1328"/>
      <c r="AP13" s="3458"/>
      <c r="AQ13" s="1328"/>
      <c r="AR13" s="3458"/>
      <c r="AS13" s="3458"/>
      <c r="AT13" s="1328"/>
      <c r="AU13" s="1328"/>
      <c r="AW13" s="797"/>
      <c r="AX13" s="797" t="str">
        <f>IF(T13="","",T13)</f>
        <v>Добавить источник для дифференциации</v>
      </c>
      <c r="AY13" s="797"/>
      <c r="AZ13" s="797"/>
      <c r="BA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173</v>
      </c>
      <c r="U14" s="1332"/>
      <c r="V14" s="1332"/>
      <c r="W14" s="1332"/>
      <c r="X14" s="1332"/>
      <c r="Y14" s="1332"/>
      <c r="Z14" s="1332"/>
      <c r="AA14" s="1332"/>
      <c r="AB14" s="1332"/>
      <c r="AC14" s="1332"/>
      <c r="AD14" s="1332"/>
      <c r="AE14" s="1332"/>
      <c r="AF14" s="1332"/>
      <c r="AG14" s="1332"/>
      <c r="AH14" s="1332"/>
      <c r="AI14" s="1332"/>
      <c r="AJ14" s="1332"/>
      <c r="AK14" s="1332"/>
      <c r="AL14" s="1332"/>
      <c r="AM14" s="1332"/>
      <c r="AN14" s="3459"/>
      <c r="AO14" s="1332"/>
      <c r="AP14" s="3459"/>
      <c r="AQ14" s="1332"/>
      <c r="AR14" s="3459"/>
      <c r="AS14" s="3459"/>
      <c r="AT14" s="1332"/>
      <c r="AU14" s="1332"/>
      <c r="AW14" s="797"/>
      <c r="AX14" s="797" t="str">
        <f>IF(T14="","",T14)</f>
        <v>Добавить централизованную систему для дифференциации</v>
      </c>
      <c r="AY14" s="797"/>
      <c r="AZ14" s="797"/>
      <c r="BA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174</v>
      </c>
      <c r="U15" s="1332"/>
      <c r="V15" s="1332"/>
      <c r="W15" s="1332"/>
      <c r="X15" s="1332"/>
      <c r="Y15" s="1332"/>
      <c r="Z15" s="1332"/>
      <c r="AA15" s="1332"/>
      <c r="AB15" s="1332"/>
      <c r="AC15" s="1332"/>
      <c r="AD15" s="1332"/>
      <c r="AE15" s="1332"/>
      <c r="AF15" s="1332"/>
      <c r="AG15" s="1332"/>
      <c r="AH15" s="1332"/>
      <c r="AI15" s="1332"/>
      <c r="AJ15" s="1332"/>
      <c r="AK15" s="1332"/>
      <c r="AL15" s="1332"/>
      <c r="AM15" s="1332"/>
      <c r="AN15" s="3459"/>
      <c r="AO15" s="1332"/>
      <c r="AP15" s="3459"/>
      <c r="AQ15" s="1332"/>
      <c r="AR15" s="3459"/>
      <c r="AS15" s="3459"/>
      <c r="AT15" s="1332"/>
      <c r="AU15" s="1332"/>
      <c r="AW15" s="797"/>
      <c r="AX15" s="797" t="str">
        <f>IF(T15="","",T15)</f>
        <v>Добавить территорию для дифференциации</v>
      </c>
      <c r="AY15" s="797"/>
      <c r="AZ15" s="797"/>
      <c r="BA15" s="526">
        <v>0</v>
      </c>
    </row>
    <row customHeight="1" ht="14.25" hidden="1">
      <c r="AC16" s="335"/>
      <c r="AK16" s="335"/>
      <c r="AL16" s="1643"/>
      <c r="AM16" s="1643"/>
      <c r="AN16" s="3436"/>
      <c r="AO16" s="1643"/>
      <c r="AP16" s="3436"/>
      <c r="AQ16" s="1643"/>
      <c r="AR16" s="3436"/>
      <c r="AS16" s="3436"/>
      <c r="BA16" s="1163">
        <v>0</v>
      </c>
    </row>
    <row customHeight="1" ht="14.25" hidden="1">
      <c r="AD17" s="1368"/>
      <c r="AE17" s="1368"/>
      <c r="AF17" s="1368"/>
      <c r="AG17" s="1369"/>
      <c r="AH17" s="2275"/>
      <c r="AI17" s="2276" t="s">
        <v>65</v>
      </c>
      <c r="AJ17" s="2275"/>
      <c r="AK17" s="2276" t="s">
        <v>65</v>
      </c>
      <c r="AL17" s="1643"/>
      <c r="AM17" s="1643"/>
      <c r="AN17" s="3436"/>
      <c r="AO17" s="1643"/>
      <c r="AP17" s="3436"/>
      <c r="AQ17" s="1643"/>
      <c r="AR17" s="3436"/>
      <c r="AS17" s="3436"/>
      <c r="BA17" s="1163">
        <v>0</v>
      </c>
    </row>
    <row customHeight="1" ht="14.25" hidden="1">
      <c r="AD18" s="1368"/>
      <c r="AE18" s="1368"/>
      <c r="AF18" s="1368"/>
      <c r="AG18" s="336" t="str">
        <f>AH17&amp;"-"&amp;AJ17</f>
        <v>-</v>
      </c>
      <c r="AH18" s="2276"/>
      <c r="AI18" s="2276"/>
      <c r="AJ18" s="2276"/>
      <c r="AK18" s="2276"/>
      <c r="AL18" s="1643"/>
      <c r="AM18" s="1643"/>
      <c r="AN18" s="3436"/>
      <c r="AO18" s="1643"/>
      <c r="AP18" s="3436"/>
      <c r="AQ18" s="1643"/>
      <c r="AR18" s="3436"/>
      <c r="AS18" s="3436"/>
      <c r="BA18" s="1163">
        <v>0</v>
      </c>
    </row>
    <row customHeight="1" ht="14.25" hidden="1">
      <c r="AK19" s="335"/>
      <c r="AL19" s="1643"/>
      <c r="AM19" s="1643"/>
      <c r="AN19" s="3436"/>
      <c r="AO19" s="1643"/>
      <c r="AP19" s="3436"/>
      <c r="AQ19" s="1643"/>
      <c r="AR19" s="3436"/>
      <c r="AS19" s="3436"/>
      <c r="BA19" s="1163">
        <v>0</v>
      </c>
    </row>
    <row s="1374" customFormat="1" customHeight="1" ht="22.5" hidden="1">
      <c r="L20" s="1337"/>
      <c r="M20" s="1370"/>
      <c r="N20" s="1370"/>
      <c r="O20" s="1375" t="s">
        <v>457</v>
      </c>
      <c r="P20" s="1370"/>
      <c r="Q20" s="1379"/>
      <c r="R20" s="1379"/>
      <c r="S20" s="737"/>
      <c r="Z20" s="1375"/>
      <c r="AB20" s="1375"/>
      <c r="AC20" s="1374"/>
      <c r="AH20" s="1375"/>
      <c r="AJ20" s="1375"/>
      <c r="AK20" s="1374"/>
      <c r="AL20" s="1374"/>
      <c r="AM20" s="1374"/>
      <c r="AN20" s="3460"/>
      <c r="AO20" s="1374"/>
      <c r="AP20" s="3461"/>
      <c r="AQ20" s="1374"/>
      <c r="AR20" s="3461"/>
      <c r="AS20" s="3460"/>
      <c r="AV20" s="519"/>
      <c r="AW20" s="519"/>
      <c r="AX20" s="519"/>
      <c r="AY20" s="519"/>
      <c r="AZ20" s="519"/>
      <c r="BA20" s="1168">
        <v>0</v>
      </c>
    </row>
    <row s="1374" customFormat="1" customHeight="1" ht="14.25" hidden="1">
      <c r="L21" s="1337"/>
      <c r="M21" s="1370"/>
      <c r="N21" s="1370"/>
      <c r="O21" s="1370"/>
      <c r="P21" s="1370"/>
      <c r="Q21" s="1379"/>
      <c r="R21" s="1379"/>
      <c r="S21" s="737"/>
      <c r="AC21" s="1374"/>
      <c r="AK21" s="1374"/>
      <c r="AL21" s="1374"/>
      <c r="AM21" s="1374"/>
      <c r="AN21" s="3460"/>
      <c r="AO21" s="1374"/>
      <c r="AP21" s="3460"/>
      <c r="AQ21" s="1374"/>
      <c r="AR21" s="3460"/>
      <c r="AS21" s="3460"/>
      <c r="AV21" s="519"/>
      <c r="AW21" s="519"/>
      <c r="AX21" s="519"/>
      <c r="AY21" s="519"/>
      <c r="AZ21" s="519"/>
      <c r="BA21" s="1168">
        <v>0</v>
      </c>
    </row>
    <row s="1374" customFormat="1" customHeight="1" ht="14.25" hidden="1">
      <c r="L22" s="1337"/>
      <c r="M22" s="1370"/>
      <c r="N22" s="1370"/>
      <c r="O22" s="1372" t="s">
        <v>458</v>
      </c>
      <c r="P22" s="1370"/>
      <c r="Q22" s="1379"/>
      <c r="R22" s="1379"/>
      <c r="S22" s="737"/>
      <c r="T22" s="1168" t="s">
        <v>459</v>
      </c>
      <c r="AA22" s="194" t="s">
        <v>460</v>
      </c>
      <c r="AC22" s="194" t="s">
        <v>461</v>
      </c>
      <c r="AD22" s="1168" t="s">
        <v>459</v>
      </c>
      <c r="AI22" s="194" t="s">
        <v>462</v>
      </c>
      <c r="AK22" s="194" t="s">
        <v>461</v>
      </c>
      <c r="AL22" s="1374"/>
      <c r="AM22" s="1374"/>
      <c r="AN22" s="3460"/>
      <c r="AO22" s="1374"/>
      <c r="AP22" s="3460"/>
      <c r="AQ22" s="1378" t="s">
        <v>460</v>
      </c>
      <c r="AR22" s="3460"/>
      <c r="AS22" s="3462" t="s">
        <v>461</v>
      </c>
      <c r="AV22" s="519"/>
      <c r="AW22" s="519"/>
      <c r="AX22" s="519"/>
      <c r="AY22" s="519"/>
      <c r="AZ22" s="519"/>
      <c r="BA22" s="1168">
        <v>0</v>
      </c>
    </row>
    <row customHeight="1" ht="14.25" hidden="1">
      <c r="O23" s="1372"/>
      <c r="AL23" s="1643"/>
      <c r="AM23" s="1643"/>
      <c r="AN23" s="3436"/>
      <c r="AO23" s="1643"/>
      <c r="AP23" s="3436"/>
      <c r="AQ23" s="1643"/>
      <c r="AR23" s="3436"/>
      <c r="AS23" s="3436"/>
      <c r="BA23" s="1163">
        <v>0</v>
      </c>
    </row>
    <row customHeight="1" ht="14.25" hidden="1">
      <c r="O24" s="1372"/>
      <c r="AL24" s="1643"/>
      <c r="AM24" s="1643"/>
      <c r="AN24" s="3436"/>
      <c r="AO24" s="1643"/>
      <c r="AP24" s="3436"/>
      <c r="AQ24" s="1643"/>
      <c r="AR24" s="3436"/>
      <c r="AS24" s="3436"/>
      <c r="BA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L25" s="1643"/>
      <c r="AM25" s="1643"/>
      <c r="AN25" s="3436"/>
      <c r="AO25" s="1643"/>
      <c r="AP25" s="3436"/>
      <c r="AQ25" s="1643"/>
      <c r="AR25" s="3436"/>
      <c r="AS25" s="3436"/>
      <c r="BA25" s="1163">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L26" s="2256"/>
      <c r="AM26" s="2256"/>
      <c r="AN26" s="3463"/>
      <c r="AO26" s="2256"/>
      <c r="AP26" s="3463"/>
      <c r="AQ26" s="2256"/>
      <c r="AR26" s="3463"/>
      <c r="AS26" s="3463"/>
      <c r="BA26" s="1163">
        <v>14</v>
      </c>
    </row>
    <row customHeight="1" ht="14.699999999999998">
      <c r="Q27" s="384"/>
      <c r="R27" s="384"/>
      <c r="S27" s="2257" t="str">
        <f>IF(org=0,"Не определено",org)</f>
        <v>АО "ТЭК СПБ"</v>
      </c>
      <c r="T27" s="2257"/>
      <c r="U27" s="2257"/>
      <c r="V27" s="2257"/>
      <c r="W27" s="2257"/>
      <c r="X27" s="2257"/>
      <c r="Y27" s="2257"/>
      <c r="Z27" s="2257"/>
      <c r="AA27" s="2257"/>
      <c r="AB27" s="2257"/>
      <c r="AC27" s="2257"/>
      <c r="AD27" s="2257"/>
      <c r="AE27" s="2257"/>
      <c r="AF27" s="2257"/>
      <c r="AG27" s="2257"/>
      <c r="AH27" s="2257"/>
      <c r="AI27" s="2257"/>
      <c r="AJ27" s="2257"/>
      <c r="AK27" s="1251"/>
      <c r="AL27" s="2257"/>
      <c r="AM27" s="2257"/>
      <c r="AN27" s="3464"/>
      <c r="AO27" s="2257"/>
      <c r="AP27" s="3464"/>
      <c r="AQ27" s="2257"/>
      <c r="AR27" s="3464"/>
      <c r="AS27" s="3464"/>
      <c r="BA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330"/>
      <c r="AM28" s="330"/>
      <c r="AN28" s="3465"/>
      <c r="AO28" s="330"/>
      <c r="AP28" s="3465"/>
      <c r="AQ28" s="330"/>
      <c r="AR28" s="3465"/>
      <c r="AS28" s="3465"/>
      <c r="AT28" s="517"/>
      <c r="BA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2259" t="str">
        <f>IF(TITLE_NAME_OR_PR_CHANGE="",IF(TITLE_NAME_OR_PR="","",TITLE_NAME_OR_PR),TITLE_NAME_OR_PR_CHANGE)</f>
        <v>Комитет по тарифам Санкт-Петербурга</v>
      </c>
      <c r="AM29" s="2259"/>
      <c r="AN29" s="3466"/>
      <c r="AO29" s="2259"/>
      <c r="AP29" s="3466"/>
      <c r="AQ29" s="2259"/>
      <c r="AR29" s="3466"/>
      <c r="AS29" s="3436"/>
      <c r="AT29" s="334"/>
      <c r="AU29" s="288"/>
      <c r="AV29" s="376"/>
      <c r="AW29" s="376"/>
      <c r="AX29" s="376"/>
      <c r="AY29" s="376"/>
      <c r="AZ29" s="376"/>
      <c r="BA29" s="426">
        <v>0</v>
      </c>
    </row>
    <row s="1861" customFormat="1" customHeight="1" ht="18.75">
      <c r="A30" s="1376"/>
      <c r="B30" s="1376"/>
      <c r="C30" s="1376"/>
      <c r="D30" s="1376"/>
      <c r="E30" s="1376"/>
      <c r="F30" s="1376"/>
      <c r="G30" s="1376"/>
      <c r="H30" s="1376"/>
      <c r="I30" s="1376"/>
      <c r="J30" s="1376"/>
      <c r="K30" s="1376"/>
      <c r="L30" s="1377"/>
      <c r="M30" s="1376"/>
      <c r="N30" s="1376"/>
      <c r="O30" s="1376"/>
      <c r="S30" s="2258" t="s">
        <v>463</v>
      </c>
      <c r="T30" s="2258"/>
      <c r="U30" s="1380"/>
      <c r="V30" s="2272" t="str">
        <f>IF(TITLE_DATE_PR_CHANGE="",IF(TITLE_DATE_PR="","",TITLE_DATE_PR),TITLE_DATE_PR_CHANGE)</f>
        <v>46010</v>
      </c>
      <c r="W30" s="2272"/>
      <c r="X30" s="2272"/>
      <c r="Y30" s="2272"/>
      <c r="Z30" s="2272"/>
      <c r="AA30" s="2272"/>
      <c r="AB30" s="2272"/>
      <c r="AC30" s="334"/>
      <c r="AD30" s="2272" t="str">
        <f>IF(TITLE_DATE_PR_CHANGE="",IF(TITLE_DATE_PR="","",TITLE_DATE_PR),TITLE_DATE_PR_CHANGE)</f>
        <v>46010</v>
      </c>
      <c r="AE30" s="2272"/>
      <c r="AF30" s="2272"/>
      <c r="AG30" s="2272"/>
      <c r="AH30" s="2272"/>
      <c r="AI30" s="2272"/>
      <c r="AJ30" s="2272"/>
      <c r="AK30" s="334"/>
      <c r="AL30" s="2272" t="str">
        <f>IF(TITLE_DATE_PR_CHANGE="",IF(TITLE_DATE_PR="","",TITLE_DATE_PR),TITLE_DATE_PR_CHANGE)</f>
        <v>46010</v>
      </c>
      <c r="AM30" s="2272"/>
      <c r="AN30" s="3467"/>
      <c r="AO30" s="2272"/>
      <c r="AP30" s="3467"/>
      <c r="AQ30" s="2272"/>
      <c r="AR30" s="3467"/>
      <c r="AS30" s="3436"/>
      <c r="AT30" s="334"/>
      <c r="AU30" s="288"/>
      <c r="AV30" s="376"/>
      <c r="AW30" s="376"/>
      <c r="AX30" s="376"/>
      <c r="AY30" s="376"/>
      <c r="AZ30" s="376"/>
      <c r="BA30" s="426">
        <v>0</v>
      </c>
    </row>
    <row s="1861" customFormat="1" customHeight="1" ht="34.5">
      <c r="A31" s="1376"/>
      <c r="B31" s="1376"/>
      <c r="C31" s="1376"/>
      <c r="D31" s="1376"/>
      <c r="E31" s="1376"/>
      <c r="F31" s="1376"/>
      <c r="G31" s="1376"/>
      <c r="H31" s="1376"/>
      <c r="I31" s="1376"/>
      <c r="J31" s="1376"/>
      <c r="K31" s="1376"/>
      <c r="L31" s="1377"/>
      <c r="M31" s="1376"/>
      <c r="N31" s="1376"/>
      <c r="O31" s="1376"/>
      <c r="S31" s="2258" t="s">
        <v>464</v>
      </c>
      <c r="T31" s="2258"/>
      <c r="U31" s="1380"/>
      <c r="V31" s="2259" t="str">
        <f>IF(TITLE_NUMBER_PR_CHANGE="",IF(TITLE_NUMBER_PR="","",TITLE_NUMBER_PR),TITLE_NUMBER_PR_CHANGE)</f>
        <v>266-р</v>
      </c>
      <c r="W31" s="2259"/>
      <c r="X31" s="2259"/>
      <c r="Y31" s="2259"/>
      <c r="Z31" s="2259"/>
      <c r="AA31" s="2259"/>
      <c r="AB31" s="2259"/>
      <c r="AC31" s="334"/>
      <c r="AD31" s="2259" t="str">
        <f>IF(TITLE_NUMBER_PR_CHANGE="",IF(TITLE_NUMBER_PR="","",TITLE_NUMBER_PR),TITLE_NUMBER_PR_CHANGE)</f>
        <v>266-р</v>
      </c>
      <c r="AE31" s="2259"/>
      <c r="AF31" s="2259"/>
      <c r="AG31" s="2259"/>
      <c r="AH31" s="2259"/>
      <c r="AI31" s="2259"/>
      <c r="AJ31" s="2259"/>
      <c r="AK31" s="334"/>
      <c r="AL31" s="2259" t="str">
        <f>IF(TITLE_NUMBER_PR_CHANGE="",IF(TITLE_NUMBER_PR="","",TITLE_NUMBER_PR),TITLE_NUMBER_PR_CHANGE)</f>
        <v>266-р</v>
      </c>
      <c r="AM31" s="2259"/>
      <c r="AN31" s="3466"/>
      <c r="AO31" s="2259"/>
      <c r="AP31" s="3466"/>
      <c r="AQ31" s="2259"/>
      <c r="AR31" s="3466"/>
      <c r="AS31" s="3436"/>
      <c r="AT31" s="334"/>
      <c r="AU31" s="288"/>
      <c r="AV31" s="376"/>
      <c r="AW31" s="376"/>
      <c r="AX31" s="376"/>
      <c r="AY31" s="376"/>
      <c r="AZ31" s="376"/>
      <c r="BA31" s="426">
        <v>0</v>
      </c>
    </row>
    <row s="1861" customFormat="1" customHeight="1" ht="54.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https://tarifspb.ru/tariffs/document/2287/
Официальный сайт Комитета по тарифам Санкт-Петербурга в сети интернет</v>
      </c>
      <c r="W32" s="2259"/>
      <c r="X32" s="2259"/>
      <c r="Y32" s="2259"/>
      <c r="Z32" s="2259"/>
      <c r="AA32" s="2259"/>
      <c r="AB32" s="2259"/>
      <c r="AC32" s="334"/>
      <c r="AD32" s="2259" t="str">
        <f>IF(TITLE_IST_PUB_CHANGE="",IF(TITLE_IST_PUB="","",TITLE_IST_PUB),TITLE_IST_PUB_CHANGE)</f>
        <v>https://tarifspb.ru/tariffs/document/2287/
Официальный сайт Комитета по тарифам Санкт-Петербурга в сети интернет</v>
      </c>
      <c r="AE32" s="2259"/>
      <c r="AF32" s="2259"/>
      <c r="AG32" s="2259"/>
      <c r="AH32" s="2259"/>
      <c r="AI32" s="2259"/>
      <c r="AJ32" s="2259"/>
      <c r="AK32" s="334"/>
      <c r="AL32" s="2259" t="str">
        <f>IF(TITLE_IST_PUB_CHANGE="",IF(TITLE_IST_PUB="","",TITLE_IST_PUB),TITLE_IST_PUB_CHANGE)</f>
        <v>https://tarifspb.ru/tariffs/document/2287/
Официальный сайт Комитета по тарифам Санкт-Петербурга в сети интернет</v>
      </c>
      <c r="AM32" s="2259"/>
      <c r="AN32" s="3466"/>
      <c r="AO32" s="2259"/>
      <c r="AP32" s="3466"/>
      <c r="AQ32" s="2259"/>
      <c r="AR32" s="3466"/>
      <c r="AS32" s="3436"/>
      <c r="AT32" s="334"/>
      <c r="AU32" s="288"/>
      <c r="AV32" s="376"/>
      <c r="AW32" s="376"/>
      <c r="AX32" s="376"/>
      <c r="AY32" s="376"/>
      <c r="AZ32" s="376"/>
      <c r="BA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330"/>
      <c r="AM33" s="330"/>
      <c r="AN33" s="3465"/>
      <c r="AO33" s="330"/>
      <c r="AP33" s="3465"/>
      <c r="AQ33" s="330"/>
      <c r="AR33" s="3465"/>
      <c r="AS33" s="3465"/>
      <c r="AT33" s="517"/>
      <c r="BA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465</v>
      </c>
      <c r="T34" s="2258"/>
      <c r="U34" s="1380"/>
      <c r="V34" s="2272" t="str">
        <f>IF(TITLE_DATE_PR_CHANGE="",IF(TITLE_DATE_PR="","",TITLE_DATE_PR),TITLE_DATE_PR_CHANGE)</f>
        <v>46010</v>
      </c>
      <c r="W34" s="2272"/>
      <c r="X34" s="2272"/>
      <c r="Y34" s="2272"/>
      <c r="Z34" s="2272"/>
      <c r="AA34" s="2272"/>
      <c r="AB34" s="2272"/>
      <c r="AC34" s="334"/>
      <c r="AD34" s="2272" t="str">
        <f>IF(TITLE_DATE_PR_CHANGE="",IF(TITLE_DATE_PR="","",TITLE_DATE_PR),TITLE_DATE_PR_CHANGE)</f>
        <v>46010</v>
      </c>
      <c r="AE34" s="2272"/>
      <c r="AF34" s="2272"/>
      <c r="AG34" s="2272"/>
      <c r="AH34" s="2272"/>
      <c r="AI34" s="2272"/>
      <c r="AJ34" s="2272"/>
      <c r="AK34" s="334"/>
      <c r="AL34" s="2272" t="str">
        <f>IF(TITLE_DATE_PR_CHANGE="",IF(TITLE_DATE_PR="","",TITLE_DATE_PR),TITLE_DATE_PR_CHANGE)</f>
        <v>46010</v>
      </c>
      <c r="AM34" s="2272"/>
      <c r="AN34" s="3467"/>
      <c r="AO34" s="2272"/>
      <c r="AP34" s="3467"/>
      <c r="AQ34" s="2272"/>
      <c r="AR34" s="3467"/>
      <c r="AS34" s="3436"/>
      <c r="AT34" s="334"/>
      <c r="AU34" s="288"/>
      <c r="AV34" s="376"/>
      <c r="AW34" s="376"/>
      <c r="AX34" s="376"/>
      <c r="AY34" s="376"/>
      <c r="AZ34" s="376"/>
      <c r="BA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466</v>
      </c>
      <c r="T35" s="2258"/>
      <c r="U35" s="1380"/>
      <c r="V35" s="2259" t="str">
        <f>IF(TITLE_NUMBER_PR_CHANGE="",IF(TITLE_NUMBER_PR="","",TITLE_NUMBER_PR),TITLE_NUMBER_PR_CHANGE)</f>
        <v>266-р</v>
      </c>
      <c r="W35" s="2259"/>
      <c r="X35" s="2259"/>
      <c r="Y35" s="2259"/>
      <c r="Z35" s="2259"/>
      <c r="AA35" s="2259"/>
      <c r="AB35" s="2259"/>
      <c r="AC35" s="334"/>
      <c r="AD35" s="2259" t="str">
        <f>IF(TITLE_NUMBER_PR_CHANGE="",IF(TITLE_NUMBER_PR="","",TITLE_NUMBER_PR),TITLE_NUMBER_PR_CHANGE)</f>
        <v>266-р</v>
      </c>
      <c r="AE35" s="2259"/>
      <c r="AF35" s="2259"/>
      <c r="AG35" s="2259"/>
      <c r="AH35" s="2259"/>
      <c r="AI35" s="2259"/>
      <c r="AJ35" s="2259"/>
      <c r="AK35" s="334"/>
      <c r="AL35" s="2259" t="str">
        <f>IF(TITLE_NUMBER_PR_CHANGE="",IF(TITLE_NUMBER_PR="","",TITLE_NUMBER_PR),TITLE_NUMBER_PR_CHANGE)</f>
        <v>266-р</v>
      </c>
      <c r="AM35" s="2259"/>
      <c r="AN35" s="3466"/>
      <c r="AO35" s="2259"/>
      <c r="AP35" s="3466"/>
      <c r="AQ35" s="2259"/>
      <c r="AR35" s="3466"/>
      <c r="AS35" s="3436"/>
      <c r="AT35" s="334"/>
      <c r="AU35" s="288"/>
      <c r="AV35" s="376"/>
      <c r="AW35" s="376"/>
      <c r="AX35" s="376"/>
      <c r="AY35" s="376"/>
      <c r="AZ35" s="376"/>
      <c r="BA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467</v>
      </c>
      <c r="AD36" s="334"/>
      <c r="AE36" s="334"/>
      <c r="AF36" s="334"/>
      <c r="AG36" s="334"/>
      <c r="AH36" s="334"/>
      <c r="AI36" s="334"/>
      <c r="AJ36" s="334"/>
      <c r="AK36" s="286" t="s">
        <v>467</v>
      </c>
      <c r="AL36" s="1643"/>
      <c r="AM36" s="1643"/>
      <c r="AN36" s="3436"/>
      <c r="AO36" s="1643"/>
      <c r="AP36" s="3436"/>
      <c r="AQ36" s="1643"/>
      <c r="AR36" s="3436"/>
      <c r="AS36" s="3468" t="s">
        <v>467</v>
      </c>
      <c r="AV36" s="376"/>
      <c r="AW36" s="376"/>
      <c r="AX36" s="376"/>
      <c r="AY36" s="376"/>
      <c r="AZ36" s="376"/>
      <c r="BA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L37" s="2260" t="s">
        <v>175</v>
      </c>
      <c r="AM37" s="2260"/>
      <c r="AN37" s="3469"/>
      <c r="AO37" s="2260"/>
      <c r="AP37" s="3469"/>
      <c r="AQ37" s="2260"/>
      <c r="AR37" s="3469"/>
      <c r="AS37" s="3469"/>
      <c r="BA37" s="1163">
        <v>14</v>
      </c>
    </row>
    <row customHeight="1" ht="15">
      <c r="Q38" s="384"/>
      <c r="R38" s="384"/>
      <c r="S38" s="2135" t="s">
        <v>343</v>
      </c>
      <c r="T38" s="2135"/>
      <c r="U38" s="2135"/>
      <c r="V38" s="2135"/>
      <c r="W38" s="2135"/>
      <c r="X38" s="2135"/>
      <c r="Y38" s="2135"/>
      <c r="Z38" s="2135"/>
      <c r="AA38" s="2135"/>
      <c r="AB38" s="2135"/>
      <c r="AC38" s="2135"/>
      <c r="AD38" s="2135"/>
      <c r="AE38" s="2135"/>
      <c r="AF38" s="2135"/>
      <c r="AG38" s="2135"/>
      <c r="AH38" s="2135"/>
      <c r="AI38" s="2135"/>
      <c r="AJ38" s="2135"/>
      <c r="AK38" s="2135"/>
      <c r="AL38" s="2320" t="s">
        <v>343</v>
      </c>
      <c r="AM38" s="2320"/>
      <c r="AN38" s="3470"/>
      <c r="AO38" s="2320"/>
      <c r="AP38" s="3470"/>
      <c r="AQ38" s="2320"/>
      <c r="AR38" s="3470"/>
      <c r="AS38" s="3470"/>
      <c r="AT38" s="2135"/>
      <c r="AU38" s="2135"/>
      <c r="BA38" s="1163"/>
    </row>
    <row customHeight="1" ht="14.699999999999998">
      <c r="Q39" s="384"/>
      <c r="R39" s="384"/>
      <c r="S39" s="2281" t="s">
        <v>92</v>
      </c>
      <c r="T39" s="2217" t="s">
        <v>468</v>
      </c>
      <c r="U39" s="309"/>
      <c r="V39" s="2282" t="s">
        <v>469</v>
      </c>
      <c r="W39" s="2283"/>
      <c r="X39" s="2283"/>
      <c r="Y39" s="2283"/>
      <c r="Z39" s="2283"/>
      <c r="AA39" s="2283"/>
      <c r="AB39" s="2284"/>
      <c r="AC39" s="2285" t="s">
        <v>470</v>
      </c>
      <c r="AD39" s="2282" t="s">
        <v>469</v>
      </c>
      <c r="AE39" s="2283"/>
      <c r="AF39" s="2283"/>
      <c r="AG39" s="2283"/>
      <c r="AH39" s="2283"/>
      <c r="AI39" s="2283"/>
      <c r="AJ39" s="2284"/>
      <c r="AK39" s="2285" t="s">
        <v>471</v>
      </c>
      <c r="AL39" s="2407" t="s">
        <v>469</v>
      </c>
      <c r="AM39" s="2408"/>
      <c r="AN39" s="3471"/>
      <c r="AO39" s="2408"/>
      <c r="AP39" s="3471"/>
      <c r="AQ39" s="2408"/>
      <c r="AR39" s="3472"/>
      <c r="AS39" s="3473" t="s">
        <v>470</v>
      </c>
      <c r="AT39" s="2288" t="s">
        <v>472</v>
      </c>
      <c r="AU39" s="2135"/>
      <c r="BA39" s="1163">
        <v>14</v>
      </c>
    </row>
    <row customHeight="1" ht="35.699999999999996">
      <c r="Q40" s="384"/>
      <c r="R40" s="384"/>
      <c r="S40" s="2281"/>
      <c r="T40" s="2217"/>
      <c r="U40" s="1039"/>
      <c r="V40" s="2268" t="s">
        <v>473</v>
      </c>
      <c r="W40" s="2291" t="s">
        <v>474</v>
      </c>
      <c r="X40" s="2270" t="s">
        <v>475</v>
      </c>
      <c r="Y40" s="2271"/>
      <c r="Z40" s="2270" t="s">
        <v>488</v>
      </c>
      <c r="AA40" s="2277"/>
      <c r="AB40" s="2271"/>
      <c r="AC40" s="2286"/>
      <c r="AD40" s="2268" t="s">
        <v>473</v>
      </c>
      <c r="AE40" s="2291" t="s">
        <v>474</v>
      </c>
      <c r="AF40" s="2270" t="s">
        <v>475</v>
      </c>
      <c r="AG40" s="2271"/>
      <c r="AH40" s="2270" t="s">
        <v>476</v>
      </c>
      <c r="AI40" s="2277"/>
      <c r="AJ40" s="2271"/>
      <c r="AK40" s="2286"/>
      <c r="AL40" s="2268" t="s">
        <v>473</v>
      </c>
      <c r="AM40" s="2618" t="s">
        <v>474</v>
      </c>
      <c r="AN40" s="3474" t="s">
        <v>475</v>
      </c>
      <c r="AO40" s="2271"/>
      <c r="AP40" s="3474" t="s">
        <v>488</v>
      </c>
      <c r="AQ40" s="2277"/>
      <c r="AR40" s="3475"/>
      <c r="AS40" s="3476"/>
      <c r="AT40" s="2289"/>
      <c r="AU40" s="2135"/>
      <c r="BA40" s="1163">
        <v>34</v>
      </c>
    </row>
    <row customHeight="1" ht="35.699999999999996">
      <c r="A41" s="1378"/>
      <c r="B41" s="1378" t="s">
        <v>139</v>
      </c>
      <c r="C41" s="1378" t="s">
        <v>140</v>
      </c>
      <c r="D41" s="1378" t="s">
        <v>141</v>
      </c>
      <c r="E41" s="1372" t="s">
        <v>477</v>
      </c>
      <c r="F41" s="1372" t="s">
        <v>478</v>
      </c>
      <c r="G41" s="1372" t="s">
        <v>479</v>
      </c>
      <c r="H41" s="1372" t="s">
        <v>480</v>
      </c>
      <c r="I41" s="1372" t="s">
        <v>481</v>
      </c>
      <c r="J41" s="1372" t="s">
        <v>482</v>
      </c>
      <c r="K41" s="1372" t="s">
        <v>483</v>
      </c>
      <c r="L41" s="1372" t="s">
        <v>458</v>
      </c>
      <c r="Q41" s="384"/>
      <c r="R41" s="384"/>
      <c r="S41" s="2281"/>
      <c r="T41" s="2217"/>
      <c r="U41" s="310"/>
      <c r="V41" s="2269"/>
      <c r="W41" s="2292"/>
      <c r="X41" s="1230" t="s">
        <v>484</v>
      </c>
      <c r="Y41" s="1230" t="s">
        <v>485</v>
      </c>
      <c r="Z41" s="1346" t="s">
        <v>486</v>
      </c>
      <c r="AA41" s="2278" t="s">
        <v>487</v>
      </c>
      <c r="AB41" s="2279"/>
      <c r="AC41" s="2287"/>
      <c r="AD41" s="2269"/>
      <c r="AE41" s="2292"/>
      <c r="AF41" s="1230" t="s">
        <v>484</v>
      </c>
      <c r="AG41" s="1230" t="s">
        <v>485</v>
      </c>
      <c r="AH41" s="1346" t="s">
        <v>486</v>
      </c>
      <c r="AI41" s="2278" t="s">
        <v>487</v>
      </c>
      <c r="AJ41" s="2279"/>
      <c r="AK41" s="2287"/>
      <c r="AL41" s="2269"/>
      <c r="AM41" s="2292"/>
      <c r="AN41" s="3477" t="s">
        <v>484</v>
      </c>
      <c r="AO41" s="2585" t="s">
        <v>485</v>
      </c>
      <c r="AP41" s="3477" t="s">
        <v>486</v>
      </c>
      <c r="AQ41" s="2278" t="s">
        <v>487</v>
      </c>
      <c r="AR41" s="3478"/>
      <c r="AS41" s="3479"/>
      <c r="AT41" s="2290"/>
      <c r="AU41" s="2135"/>
      <c r="BA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113</v>
      </c>
      <c r="T42" s="1263" t="s">
        <v>114</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2280">
        <f>OFFSET(AL42,0,-1)+1</f>
        <v>6</v>
      </c>
      <c r="AM42" s="2280"/>
      <c r="AN42" s="3480">
        <f>OFFSET(AN42,0,-1)+1</f>
        <v>1</v>
      </c>
      <c r="AO42" s="2280">
        <f>OFFSET(AO42,0,-1)+1</f>
        <v>2</v>
      </c>
      <c r="AP42" s="3480">
        <f>OFFSET(AP42,0,-1)+1</f>
        <v>3</v>
      </c>
      <c r="AQ42" s="2280">
        <f>OFFSET(AQ42,0,-1)+1</f>
        <v>4</v>
      </c>
      <c r="AR42" s="3480"/>
      <c r="AS42" s="3480">
        <f>OFFSET(AS42,0,-2)+1</f>
        <v>5</v>
      </c>
      <c r="AT42" s="1253">
        <f>OFFSET(AT42,0,-1)</f>
        <v>5</v>
      </c>
      <c r="AU42" s="1343">
        <f>OFFSET(AU42,0,-1)+1</f>
        <v>6</v>
      </c>
      <c r="AV42" s="519"/>
      <c r="AW42" s="519"/>
      <c r="AX42" s="519"/>
      <c r="AY42" s="519"/>
      <c r="AZ42" s="519"/>
      <c r="BA42" s="504">
        <v>0</v>
      </c>
    </row>
    <row customHeight="1" ht="22.049999999999997">
      <c r="A43" s="1371" t="s">
        <v>168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1</v>
      </c>
      <c r="T43" s="306" t="s">
        <v>127</v>
      </c>
      <c r="U43" s="308"/>
      <c r="V43" s="2250"/>
      <c r="W43" s="2251"/>
      <c r="X43" s="2251"/>
      <c r="Y43" s="2251"/>
      <c r="Z43" s="2251"/>
      <c r="AA43" s="2251"/>
      <c r="AB43" s="2251"/>
      <c r="AC43" s="2252"/>
      <c r="AD43" s="2250" t="str">
        <f>INDEX(PT_DIFFERENTIATION_NTAR,MATCH(A43,PT_DIFFERENTIATION_NTAR_ID,0))</f>
        <v>Тарифы на тепловую энергию, поставляемую АО "ТЭК СПб" потребителям, расположенным на территории Санкт-Петербурга
</v>
      </c>
      <c r="AE43" s="2251"/>
      <c r="AF43" s="2251"/>
      <c r="AG43" s="2251"/>
      <c r="AH43" s="2251"/>
      <c r="AI43" s="2251"/>
      <c r="AJ43" s="2251"/>
      <c r="AK43" s="2251"/>
      <c r="AL43" s="2250"/>
      <c r="AM43" s="2251"/>
      <c r="AN43" s="3437"/>
      <c r="AO43" s="2251"/>
      <c r="AP43" s="3437"/>
      <c r="AQ43" s="2251"/>
      <c r="AR43" s="3437"/>
      <c r="AS43" s="3438"/>
      <c r="AT43" s="2252"/>
      <c r="AU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8"/>
      <c r="AX43" s="508" t="str">
        <f>IF(T43="","",T43)</f>
        <v>Наименование тарифа</v>
      </c>
      <c r="AY43" s="508"/>
      <c r="AZ43" s="508"/>
      <c r="BA43" s="1163">
        <v>21</v>
      </c>
    </row>
    <row customHeight="1" ht="22.049999999999997">
      <c r="A44" s="1371" t="s">
        <v>168</v>
      </c>
      <c r="B44" s="1371" t="s">
        <v>169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1.1</v>
      </c>
      <c r="T44" s="316" t="s">
        <v>440</v>
      </c>
      <c r="U44" s="308"/>
      <c r="V44" s="2250"/>
      <c r="W44" s="2251"/>
      <c r="X44" s="2251"/>
      <c r="Y44" s="2251"/>
      <c r="Z44" s="2251"/>
      <c r="AA44" s="2251"/>
      <c r="AB44" s="2251"/>
      <c r="AC44" s="2252"/>
      <c r="AD44" s="2250" t="str">
        <f>INDEX(PT_DIFFERENTIATION_TER,MATCH(B44,PT_DIFFERENTIATION_TER_ID,0))</f>
        <v>без дифференциации</v>
      </c>
      <c r="AE44" s="2251"/>
      <c r="AF44" s="2251"/>
      <c r="AG44" s="2251"/>
      <c r="AH44" s="2251"/>
      <c r="AI44" s="2251"/>
      <c r="AJ44" s="2251"/>
      <c r="AK44" s="2251"/>
      <c r="AL44" s="2250"/>
      <c r="AM44" s="2251"/>
      <c r="AN44" s="3437"/>
      <c r="AO44" s="2251"/>
      <c r="AP44" s="3437"/>
      <c r="AQ44" s="2251"/>
      <c r="AR44" s="3437"/>
      <c r="AS44" s="3438"/>
      <c r="AT44" s="2252"/>
      <c r="AU44" s="1266" t="s">
        <v>441</v>
      </c>
      <c r="AW44" s="508"/>
      <c r="AX44" s="508" t="str">
        <f>IF(T44="","",T44)</f>
        <v>Территория действия тарифа</v>
      </c>
      <c r="AY44" s="508"/>
      <c r="AZ44" s="508"/>
      <c r="BA44" s="1163">
        <v>21</v>
      </c>
    </row>
    <row customHeight="1" ht="24">
      <c r="A45" s="1371" t="s">
        <v>168</v>
      </c>
      <c r="B45" s="1371" t="s">
        <v>169</v>
      </c>
      <c r="C45" s="1371" t="s">
        <v>170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1.1.1</v>
      </c>
      <c r="T45" s="317" t="s">
        <v>442</v>
      </c>
      <c r="U45" s="308"/>
      <c r="V45" s="2250"/>
      <c r="W45" s="2251"/>
      <c r="X45" s="2251"/>
      <c r="Y45" s="2251"/>
      <c r="Z45" s="2251"/>
      <c r="AA45" s="2251"/>
      <c r="AB45" s="2251"/>
      <c r="AC45" s="2252"/>
      <c r="AD45" s="2250" t="str">
        <f>INDEX(PT_DIFFERENTIATION_CS,MATCH(C45,PT_DIFFERENTIATION_CS_ID,0))</f>
        <v>без дифференциации</v>
      </c>
      <c r="AE45" s="2251"/>
      <c r="AF45" s="2251"/>
      <c r="AG45" s="2251"/>
      <c r="AH45" s="2251"/>
      <c r="AI45" s="2251"/>
      <c r="AJ45" s="2251"/>
      <c r="AK45" s="2251"/>
      <c r="AL45" s="2250"/>
      <c r="AM45" s="2251"/>
      <c r="AN45" s="3437"/>
      <c r="AO45" s="2251"/>
      <c r="AP45" s="3437"/>
      <c r="AQ45" s="2251"/>
      <c r="AR45" s="3437"/>
      <c r="AS45" s="3438"/>
      <c r="AT45" s="2252"/>
      <c r="AU45" s="1266" t="s">
        <v>443</v>
      </c>
      <c r="AW45" s="508"/>
      <c r="AX45" s="508" t="str">
        <f>IF(T45="","",T45)</f>
        <v>Наименование системы теплоснабжения </v>
      </c>
      <c r="AY45" s="508"/>
      <c r="AZ45" s="508"/>
      <c r="BA45" s="1163">
        <v>23</v>
      </c>
    </row>
    <row customHeight="1" ht="22.049999999999997">
      <c r="A46" s="1371" t="s">
        <v>168</v>
      </c>
      <c r="B46" s="1371" t="s">
        <v>169</v>
      </c>
      <c r="C46" s="1371" t="s">
        <v>170</v>
      </c>
      <c r="D46" s="1371" t="s">
        <v>171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1.1.1.1</v>
      </c>
      <c r="T46" s="318" t="s">
        <v>444</v>
      </c>
      <c r="U46" s="308"/>
      <c r="V46" s="2250"/>
      <c r="W46" s="2251"/>
      <c r="X46" s="2251"/>
      <c r="Y46" s="2251"/>
      <c r="Z46" s="2251"/>
      <c r="AA46" s="2251"/>
      <c r="AB46" s="2251"/>
      <c r="AC46" s="2252"/>
      <c r="AD46" s="2250" t="str">
        <f>INDEX(PT_DIFFERENTIATION_IST_TE,MATCH(D46,PT_DIFFERENTIATION_IST_TE_ID,0))</f>
        <v>без дифференциации</v>
      </c>
      <c r="AE46" s="2251"/>
      <c r="AF46" s="2251"/>
      <c r="AG46" s="2251"/>
      <c r="AH46" s="2251"/>
      <c r="AI46" s="2251"/>
      <c r="AJ46" s="2251"/>
      <c r="AK46" s="2251"/>
      <c r="AL46" s="2250"/>
      <c r="AM46" s="2251"/>
      <c r="AN46" s="3437"/>
      <c r="AO46" s="2251"/>
      <c r="AP46" s="3437"/>
      <c r="AQ46" s="2251"/>
      <c r="AR46" s="3437"/>
      <c r="AS46" s="3438"/>
      <c r="AT46" s="2252"/>
      <c r="AU46" s="1266" t="s">
        <v>445</v>
      </c>
      <c r="AW46" s="508"/>
      <c r="AX46" s="508" t="str">
        <f>IF(T46="","",T46)</f>
        <v>Источник тепловой энергии  </v>
      </c>
      <c r="AY46" s="508"/>
      <c r="AZ46" s="508"/>
      <c r="BA46" s="1163">
        <v>21</v>
      </c>
    </row>
    <row customHeight="1" ht="49.5">
      <c r="A47" s="1371" t="s">
        <v>168</v>
      </c>
      <c r="B47" s="1371" t="s">
        <v>169</v>
      </c>
      <c r="C47" s="1371" t="s">
        <v>170</v>
      </c>
      <c r="D47" s="1371" t="s">
        <v>171</v>
      </c>
      <c r="E47" s="2267"/>
      <c r="F47" s="2267"/>
      <c r="G47" s="2267"/>
      <c r="H47" s="2267"/>
      <c r="I47" s="2264" t="str">
        <f>S46&amp;".1"</f>
        <v>1.1.1.1.1</v>
      </c>
      <c r="J47" s="1371"/>
      <c r="K47" s="1371"/>
      <c r="L47" s="1372" t="s">
        <v>446</v>
      </c>
      <c r="P47" s="2265">
        <v>1</v>
      </c>
      <c r="Q47" s="1339"/>
      <c r="R47" s="364"/>
      <c r="S47" s="1344" t="str">
        <f>$I47</f>
        <v>1.1.1.1.1</v>
      </c>
      <c r="T47" s="293" t="s">
        <v>447</v>
      </c>
      <c r="U47" s="308"/>
      <c r="V47" s="2253"/>
      <c r="W47" s="2254"/>
      <c r="X47" s="2254"/>
      <c r="Y47" s="2254"/>
      <c r="Z47" s="2254"/>
      <c r="AA47" s="2254"/>
      <c r="AB47" s="2254"/>
      <c r="AC47" s="2255"/>
      <c r="AD47" s="2253" t="s">
        <v>489</v>
      </c>
      <c r="AE47" s="2254"/>
      <c r="AF47" s="2254"/>
      <c r="AG47" s="2254"/>
      <c r="AH47" s="2254"/>
      <c r="AI47" s="2254"/>
      <c r="AJ47" s="2254"/>
      <c r="AK47" s="2254"/>
      <c r="AL47" s="2253"/>
      <c r="AM47" s="2254"/>
      <c r="AN47" s="3439"/>
      <c r="AO47" s="2254"/>
      <c r="AP47" s="3439"/>
      <c r="AQ47" s="2254"/>
      <c r="AR47" s="3439"/>
      <c r="AS47" s="3440"/>
      <c r="AT47" s="2255"/>
      <c r="AU47" s="1266" t="s">
        <v>448</v>
      </c>
      <c r="AW47" s="508"/>
      <c r="AX47" s="508" t="str">
        <f>IF(T47="","",T47)</f>
        <v>Схема подключения теплопотребляющей установки к коллектору источника тепловой энергии</v>
      </c>
      <c r="AY47" s="508"/>
      <c r="AZ47" s="508"/>
      <c r="BA47" s="1163">
        <v>47</v>
      </c>
    </row>
    <row customHeight="1" ht="22.049999999999997">
      <c r="A48" s="1371" t="s">
        <v>168</v>
      </c>
      <c r="B48" s="1371" t="s">
        <v>169</v>
      </c>
      <c r="C48" s="1371" t="s">
        <v>170</v>
      </c>
      <c r="D48" s="1371" t="s">
        <v>171</v>
      </c>
      <c r="E48" s="2267"/>
      <c r="F48" s="2267"/>
      <c r="G48" s="2267"/>
      <c r="H48" s="2267"/>
      <c r="I48" s="2294"/>
      <c r="J48" s="2264" t="str">
        <f>I47&amp;".1"</f>
        <v>1.1.1.1.1.1</v>
      </c>
      <c r="K48" s="1371"/>
      <c r="L48" s="1372" t="s">
        <v>449</v>
      </c>
      <c r="P48" s="2265"/>
      <c r="Q48" s="2265">
        <v>1</v>
      </c>
      <c r="R48" s="365"/>
      <c r="S48" s="1344" t="str">
        <f>$J48</f>
        <v>1.1.1.1.1.1</v>
      </c>
      <c r="T48" s="294" t="s">
        <v>450</v>
      </c>
      <c r="U48" s="308"/>
      <c r="V48" s="2253"/>
      <c r="W48" s="2254"/>
      <c r="X48" s="2254"/>
      <c r="Y48" s="2254"/>
      <c r="Z48" s="2254"/>
      <c r="AA48" s="2254"/>
      <c r="AB48" s="2254"/>
      <c r="AC48" s="2255"/>
      <c r="AD48" s="2253" t="s">
        <v>489</v>
      </c>
      <c r="AE48" s="2254"/>
      <c r="AF48" s="2254"/>
      <c r="AG48" s="2254"/>
      <c r="AH48" s="2254"/>
      <c r="AI48" s="2254"/>
      <c r="AJ48" s="2254"/>
      <c r="AK48" s="2254"/>
      <c r="AL48" s="2253"/>
      <c r="AM48" s="2254"/>
      <c r="AN48" s="3439"/>
      <c r="AO48" s="2254"/>
      <c r="AP48" s="3439"/>
      <c r="AQ48" s="2254"/>
      <c r="AR48" s="3439"/>
      <c r="AS48" s="3440"/>
      <c r="AT48" s="2255"/>
      <c r="AU48" s="1266" t="s">
        <v>451</v>
      </c>
      <c r="AW48" s="508"/>
      <c r="AX48" s="508" t="str">
        <f>IF(T48="","",T48)</f>
        <v>Группа потребителей</v>
      </c>
      <c r="AY48" s="508"/>
      <c r="AZ48" s="508"/>
      <c r="BA48" s="1163">
        <v>21</v>
      </c>
    </row>
    <row customHeight="1" ht="22.049999999999997">
      <c r="A49" s="1371" t="s">
        <v>168</v>
      </c>
      <c r="B49" s="1371" t="s">
        <v>169</v>
      </c>
      <c r="C49" s="1371" t="s">
        <v>170</v>
      </c>
      <c r="D49" s="1371" t="s">
        <v>171</v>
      </c>
      <c r="E49" s="2267"/>
      <c r="F49" s="2267"/>
      <c r="G49" s="2267"/>
      <c r="H49" s="2267"/>
      <c r="I49" s="2294"/>
      <c r="J49" s="2294"/>
      <c r="K49" s="2264" t="str">
        <f>J48&amp;".1"</f>
        <v>1.1.1.1.1.1.1</v>
      </c>
      <c r="L49" s="1372" t="s">
        <v>452</v>
      </c>
      <c r="P49" s="2265"/>
      <c r="Q49" s="2265"/>
      <c r="R49" s="365">
        <v>1</v>
      </c>
      <c r="S49" s="1344" t="str">
        <f>$K49</f>
        <v>1.1.1.1.1.1.1</v>
      </c>
      <c r="T49" s="1355" t="s">
        <v>490</v>
      </c>
      <c r="U49" s="308"/>
      <c r="V49" s="759"/>
      <c r="W49" s="333"/>
      <c r="X49" s="759"/>
      <c r="Y49" s="1265"/>
      <c r="Z49" s="2273"/>
      <c r="AA49" s="2115" t="s">
        <v>65</v>
      </c>
      <c r="AB49" s="2273"/>
      <c r="AC49" s="2115" t="s">
        <v>65</v>
      </c>
      <c r="AD49" s="759">
        <v>3793.91</v>
      </c>
      <c r="AE49" s="333"/>
      <c r="AF49" s="759"/>
      <c r="AG49" s="1265"/>
      <c r="AH49" s="2610">
        <v>46023</v>
      </c>
      <c r="AI49" s="2115" t="s">
        <v>65</v>
      </c>
      <c r="AJ49" s="2295">
        <v>46295</v>
      </c>
      <c r="AK49" s="2115" t="s">
        <v>65</v>
      </c>
      <c r="AL49" s="759">
        <v>4560.38</v>
      </c>
      <c r="AM49" s="333"/>
      <c r="AN49" s="3441"/>
      <c r="AO49" s="1265"/>
      <c r="AP49" s="3442">
        <v>46296</v>
      </c>
      <c r="AQ49" s="2115" t="s">
        <v>65</v>
      </c>
      <c r="AR49" s="3442">
        <v>46387</v>
      </c>
      <c r="AS49" s="2115" t="s">
        <v>65</v>
      </c>
      <c r="AT49" s="1356"/>
      <c r="AU49" s="2261" t="s">
        <v>453</v>
      </c>
      <c r="AV49" s="519">
        <f>STRCHECKDATE(V50:AT50)</f>
      </c>
      <c r="AW49" s="508"/>
      <c r="AX49" s="508" t="str">
        <f>IF(T49="","",T49)</f>
        <v>вода</v>
      </c>
      <c r="AY49" s="508"/>
      <c r="AZ49" s="508"/>
      <c r="BA49" s="1163">
        <v>21</v>
      </c>
    </row>
    <row customHeight="1" ht="1.05">
      <c r="A50" s="1371" t="s">
        <v>168</v>
      </c>
      <c r="B50" s="1371" t="s">
        <v>169</v>
      </c>
      <c r="C50" s="1371" t="s">
        <v>170</v>
      </c>
      <c r="D50" s="1371" t="s">
        <v>171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46023-46295</v>
      </c>
      <c r="AH50" s="2274"/>
      <c r="AI50" s="2115"/>
      <c r="AJ50" s="2296"/>
      <c r="AK50" s="2115"/>
      <c r="AL50" s="333"/>
      <c r="AM50" s="333"/>
      <c r="AN50" s="3444"/>
      <c r="AO50" s="336" t="str">
        <f>AP49&amp;"-"&amp;AR49</f>
        <v>46296-46387</v>
      </c>
      <c r="AP50" s="3445"/>
      <c r="AQ50" s="2115"/>
      <c r="AR50" s="3445"/>
      <c r="AS50" s="2115"/>
      <c r="AT50" s="1357"/>
      <c r="AU50" s="2262"/>
      <c r="AW50" s="508"/>
      <c r="AX50" s="508" t="str">
        <f>IF(T50="","",T50)</f>
        <v/>
      </c>
      <c r="AY50" s="508"/>
      <c r="AZ50" s="508"/>
      <c r="BA50" s="1163">
        <v>1</v>
      </c>
    </row>
    <row customHeight="1" ht="11.549999999999999">
      <c r="A51" s="1371" t="s">
        <v>168</v>
      </c>
      <c r="B51" s="1371" t="s">
        <v>169</v>
      </c>
      <c r="C51" s="1371" t="s">
        <v>170</v>
      </c>
      <c r="D51" s="1371" t="s">
        <v>171</v>
      </c>
      <c r="E51" s="2267"/>
      <c r="F51" s="2267"/>
      <c r="G51" s="2267"/>
      <c r="H51" s="2267"/>
      <c r="I51" s="2294"/>
      <c r="J51" s="2264"/>
      <c r="K51" s="1371"/>
      <c r="L51" s="1372"/>
      <c r="P51" s="2265"/>
      <c r="Q51" s="2265"/>
      <c r="R51" s="364"/>
      <c r="S51" s="1286"/>
      <c r="T51" s="296" t="s">
        <v>454</v>
      </c>
      <c r="U51" s="375"/>
      <c r="V51" s="375"/>
      <c r="W51" s="375"/>
      <c r="X51" s="375"/>
      <c r="Y51" s="375"/>
      <c r="Z51" s="375"/>
      <c r="AA51" s="375"/>
      <c r="AB51" s="375"/>
      <c r="AC51" s="375"/>
      <c r="AD51" s="375"/>
      <c r="AE51" s="375"/>
      <c r="AF51" s="375"/>
      <c r="AG51" s="375"/>
      <c r="AH51" s="375"/>
      <c r="AI51" s="375"/>
      <c r="AJ51" s="375"/>
      <c r="AK51" s="375"/>
      <c r="AL51" s="2832"/>
      <c r="AM51" s="2833"/>
      <c r="AN51" s="3481"/>
      <c r="AO51" s="2835"/>
      <c r="AP51" s="3482"/>
      <c r="AQ51" s="2837"/>
      <c r="AR51" s="3483"/>
      <c r="AS51" s="3484"/>
      <c r="AT51" s="332"/>
      <c r="AU51" s="2263"/>
      <c r="AW51" s="508"/>
      <c r="AX51" s="508" t="str">
        <f>IF(T51="","",T51)</f>
        <v>Добавить вид теплоносителя (параметры теплоносителя)</v>
      </c>
      <c r="AY51" s="508"/>
      <c r="AZ51" s="508"/>
      <c r="BA51" s="1163">
        <v>11</v>
      </c>
    </row>
    <row s="1858" customFormat="1" customHeight="1" ht="21">
      <c r="A52" s="1371"/>
      <c r="B52" s="1371"/>
      <c r="C52" s="1371"/>
      <c r="D52" s="1371"/>
      <c r="E52" s="2267"/>
      <c r="F52" s="2267"/>
      <c r="G52" s="2267"/>
      <c r="H52" s="2267"/>
      <c r="I52" s="2294"/>
      <c r="J52" s="2264" t="str">
        <f>I47&amp;".2"</f>
        <v>1.1.1.1.1.2</v>
      </c>
      <c r="K52" s="1371"/>
      <c r="L52" s="1377" t="s">
        <v>449</v>
      </c>
      <c r="M52" s="1374"/>
      <c r="N52" s="1374"/>
      <c r="O52" s="1784"/>
      <c r="P52" s="2382"/>
      <c r="Q52" s="691" t="s">
        <v>175</v>
      </c>
      <c r="R52" s="365"/>
      <c r="S52" s="2281" t="str">
        <f>$J52</f>
        <v>1.1.1.1.1.2</v>
      </c>
      <c r="T52" s="294" t="s">
        <v>450</v>
      </c>
      <c r="U52" s="308"/>
      <c r="V52" s="2253"/>
      <c r="W52" s="2254"/>
      <c r="X52" s="2254"/>
      <c r="Y52" s="2254"/>
      <c r="Z52" s="2254"/>
      <c r="AA52" s="2254"/>
      <c r="AB52" s="2254"/>
      <c r="AC52" s="2255"/>
      <c r="AD52" s="2253" t="s">
        <v>491</v>
      </c>
      <c r="AE52" s="2254"/>
      <c r="AF52" s="2254"/>
      <c r="AG52" s="2254"/>
      <c r="AH52" s="2254"/>
      <c r="AI52" s="2254"/>
      <c r="AJ52" s="2254"/>
      <c r="AK52" s="2254"/>
      <c r="AL52" s="2253"/>
      <c r="AM52" s="2254"/>
      <c r="AN52" s="3439"/>
      <c r="AO52" s="2254"/>
      <c r="AP52" s="3439"/>
      <c r="AQ52" s="2254"/>
      <c r="AR52" s="3439"/>
      <c r="AS52" s="3440"/>
      <c r="AT52" s="2255"/>
      <c r="AU52" s="1266" t="s">
        <v>451</v>
      </c>
      <c r="AV52" s="1650"/>
      <c r="AW52" s="1632"/>
      <c r="AX52" s="1632" t="str">
        <f>IF(T52="","",T52)</f>
        <v>Группа потребителей</v>
      </c>
      <c r="AY52" s="1632"/>
      <c r="AZ52" s="1632"/>
      <c r="BA52" s="1643">
        <v>0</v>
      </c>
    </row>
    <row s="1858" customFormat="1" customHeight="1" ht="21">
      <c r="A53" s="1371"/>
      <c r="B53" s="1371"/>
      <c r="C53" s="1371"/>
      <c r="D53" s="1371"/>
      <c r="E53" s="2267"/>
      <c r="F53" s="2267"/>
      <c r="G53" s="2267"/>
      <c r="H53" s="2267"/>
      <c r="I53" s="2294"/>
      <c r="J53" s="2294" t="str">
        <f>I47&amp;".1"</f>
        <v>1.1.1.1.1.1</v>
      </c>
      <c r="K53" s="2264" t="str">
        <f>J52&amp;".1"</f>
        <v>1.1.1.1.1.2.1</v>
      </c>
      <c r="L53" s="1377" t="s">
        <v>452</v>
      </c>
      <c r="M53" s="1374"/>
      <c r="N53" s="1374"/>
      <c r="O53" s="1374"/>
      <c r="P53" s="2382"/>
      <c r="Q53" s="2382"/>
      <c r="R53" s="365">
        <v>1</v>
      </c>
      <c r="S53" s="2281" t="str">
        <f>$K53</f>
        <v>1.1.1.1.1.2.1</v>
      </c>
      <c r="T53" s="1355" t="s">
        <v>490</v>
      </c>
      <c r="U53" s="308"/>
      <c r="V53" s="759"/>
      <c r="W53" s="333"/>
      <c r="X53" s="759"/>
      <c r="Y53" s="1265"/>
      <c r="Z53" s="2610"/>
      <c r="AA53" s="2115" t="s">
        <v>65</v>
      </c>
      <c r="AB53" s="2610"/>
      <c r="AC53" s="2115" t="s">
        <v>65</v>
      </c>
      <c r="AD53" s="759">
        <v>4809.44</v>
      </c>
      <c r="AE53" s="333"/>
      <c r="AF53" s="759"/>
      <c r="AG53" s="1265"/>
      <c r="AH53" s="2610">
        <v>46023</v>
      </c>
      <c r="AI53" s="2115" t="s">
        <v>65</v>
      </c>
      <c r="AJ53" s="2610">
        <v>46295</v>
      </c>
      <c r="AK53" s="2115" t="s">
        <v>65</v>
      </c>
      <c r="AL53" s="759">
        <v>5746.85</v>
      </c>
      <c r="AM53" s="333"/>
      <c r="AN53" s="759"/>
      <c r="AO53" s="1265"/>
      <c r="AP53" s="3442">
        <v>46296</v>
      </c>
      <c r="AQ53" s="2115" t="s">
        <v>65</v>
      </c>
      <c r="AR53" s="3442">
        <v>46387</v>
      </c>
      <c r="AS53" s="2115" t="s">
        <v>65</v>
      </c>
      <c r="AT53" s="333"/>
      <c r="AU53" s="2261" t="s">
        <v>453</v>
      </c>
      <c r="AV53" s="1650">
        <f>STRCHECKDATE(V54:AT54)</f>
      </c>
      <c r="AW53" s="1632"/>
      <c r="AX53" s="1632" t="str">
        <f>IF(T53="","",T53)</f>
        <v>вода</v>
      </c>
      <c r="AY53" s="1632"/>
      <c r="AZ53" s="1632"/>
      <c r="BA53" s="1643">
        <v>0</v>
      </c>
    </row>
    <row s="1858" customFormat="1" customHeight="1" ht="0.75">
      <c r="A54" s="1371"/>
      <c r="B54" s="1371"/>
      <c r="C54" s="1371"/>
      <c r="D54" s="1371"/>
      <c r="E54" s="2267"/>
      <c r="F54" s="2267"/>
      <c r="G54" s="2267"/>
      <c r="H54" s="2267"/>
      <c r="I54" s="2294"/>
      <c r="J54" s="2294" t="str">
        <f>I47&amp;".1"</f>
        <v>1.1.1.1.1.1</v>
      </c>
      <c r="K54" s="2264"/>
      <c r="L54" s="1377"/>
      <c r="M54" s="1374"/>
      <c r="N54" s="1374"/>
      <c r="O54" s="1374"/>
      <c r="P54" s="2382"/>
      <c r="Q54" s="2382"/>
      <c r="R54" s="365"/>
      <c r="S54" s="2521"/>
      <c r="T54" s="308"/>
      <c r="U54" s="308"/>
      <c r="V54" s="333"/>
      <c r="W54" s="333"/>
      <c r="X54" s="333"/>
      <c r="Y54" s="336" t="str">
        <f>Z53&amp;"-"&amp;AB53</f>
        <v>-</v>
      </c>
      <c r="Z54" s="2317"/>
      <c r="AA54" s="2115"/>
      <c r="AB54" s="2317"/>
      <c r="AC54" s="2115"/>
      <c r="AD54" s="333"/>
      <c r="AE54" s="333"/>
      <c r="AF54" s="333"/>
      <c r="AG54" s="336" t="str">
        <f>AH53&amp;"-"&amp;AJ53</f>
        <v>46023-46295</v>
      </c>
      <c r="AH54" s="2317"/>
      <c r="AI54" s="2115"/>
      <c r="AJ54" s="2317"/>
      <c r="AK54" s="2115"/>
      <c r="AL54" s="333"/>
      <c r="AM54" s="333"/>
      <c r="AN54" s="333"/>
      <c r="AO54" s="336" t="str">
        <f>AP53&amp;"-"&amp;AR53</f>
        <v>46296-46387</v>
      </c>
      <c r="AP54" s="2317"/>
      <c r="AQ54" s="2115"/>
      <c r="AR54" s="2317"/>
      <c r="AS54" s="2115"/>
      <c r="AT54" s="333"/>
      <c r="AU54" s="2262"/>
      <c r="AV54" s="1650"/>
      <c r="AW54" s="1632"/>
      <c r="AX54" s="1632" t="str">
        <f>IF(T54="","",T54)</f>
        <v/>
      </c>
      <c r="AY54" s="1632"/>
      <c r="AZ54" s="1632"/>
      <c r="BA54" s="1643">
        <v>0</v>
      </c>
    </row>
    <row s="1858" customFormat="1" customHeight="1" ht="15">
      <c r="A55" s="1371"/>
      <c r="B55" s="1371"/>
      <c r="C55" s="1371"/>
      <c r="D55" s="1371"/>
      <c r="E55" s="2267"/>
      <c r="F55" s="2267"/>
      <c r="G55" s="2267"/>
      <c r="H55" s="2267"/>
      <c r="I55" s="2294"/>
      <c r="J55" s="2264" t="str">
        <f>I47&amp;".1"</f>
        <v>1.1.1.1.1.1</v>
      </c>
      <c r="K55" s="1371"/>
      <c r="L55" s="1377"/>
      <c r="M55" s="1374"/>
      <c r="N55" s="1374"/>
      <c r="O55" s="1784"/>
      <c r="P55" s="2382"/>
      <c r="Q55" s="2382"/>
      <c r="R55" s="364"/>
      <c r="S55" s="2840"/>
      <c r="T55" s="2841" t="s">
        <v>454</v>
      </c>
      <c r="U55" s="2842"/>
      <c r="V55" s="2843"/>
      <c r="W55" s="2844"/>
      <c r="X55" s="2845"/>
      <c r="Y55" s="2846"/>
      <c r="Z55" s="2847"/>
      <c r="AA55" s="2848"/>
      <c r="AB55" s="2849"/>
      <c r="AC55" s="2850"/>
      <c r="AD55" s="2851"/>
      <c r="AE55" s="2852"/>
      <c r="AF55" s="2853"/>
      <c r="AG55" s="2854"/>
      <c r="AH55" s="2855"/>
      <c r="AI55" s="2856"/>
      <c r="AJ55" s="2857"/>
      <c r="AK55" s="2858"/>
      <c r="AL55" s="2859"/>
      <c r="AM55" s="2860"/>
      <c r="AN55" s="3485"/>
      <c r="AO55" s="2862"/>
      <c r="AP55" s="3486"/>
      <c r="AQ55" s="2864"/>
      <c r="AR55" s="3487"/>
      <c r="AS55" s="3488"/>
      <c r="AT55" s="2867"/>
      <c r="AU55" s="2263"/>
      <c r="AV55" s="1650"/>
      <c r="AW55" s="1632"/>
      <c r="AX55" s="1632" t="str">
        <f>IF(T55="","",T55)</f>
        <v>Добавить вид теплоносителя (параметры теплоносителя)</v>
      </c>
      <c r="AY55" s="1632"/>
      <c r="AZ55" s="1632"/>
      <c r="BA55" s="1643">
        <v>0</v>
      </c>
    </row>
    <row customHeight="1" ht="11.549999999999999">
      <c r="A56" s="1371" t="s">
        <v>168</v>
      </c>
      <c r="B56" s="1371" t="s">
        <v>169</v>
      </c>
      <c r="C56" s="1371" t="s">
        <v>170</v>
      </c>
      <c r="D56" s="1371" t="s">
        <v>171</v>
      </c>
      <c r="E56" s="2267"/>
      <c r="F56" s="2267"/>
      <c r="G56" s="2267"/>
      <c r="H56" s="2267"/>
      <c r="I56" s="2264"/>
      <c r="J56" s="1371"/>
      <c r="K56" s="1371"/>
      <c r="L56" s="1372"/>
      <c r="P56" s="2265"/>
      <c r="Q56" s="1339"/>
      <c r="R56" s="364"/>
      <c r="S56" s="1286"/>
      <c r="T56" s="295" t="s">
        <v>455</v>
      </c>
      <c r="U56" s="375"/>
      <c r="V56" s="375"/>
      <c r="W56" s="375"/>
      <c r="X56" s="375"/>
      <c r="Y56" s="375"/>
      <c r="Z56" s="375"/>
      <c r="AA56" s="375"/>
      <c r="AB56" s="375"/>
      <c r="AC56" s="374"/>
      <c r="AD56" s="375"/>
      <c r="AE56" s="375"/>
      <c r="AF56" s="375"/>
      <c r="AG56" s="375"/>
      <c r="AH56" s="375"/>
      <c r="AI56" s="375"/>
      <c r="AJ56" s="375"/>
      <c r="AK56" s="374"/>
      <c r="AL56" s="2868"/>
      <c r="AM56" s="2869"/>
      <c r="AN56" s="3489"/>
      <c r="AO56" s="2871"/>
      <c r="AP56" s="3490"/>
      <c r="AQ56" s="2873"/>
      <c r="AR56" s="3491"/>
      <c r="AS56" s="3492"/>
      <c r="AT56" s="375"/>
      <c r="AU56" s="311"/>
      <c r="AW56" s="508"/>
      <c r="AX56" s="508" t="str">
        <f>IF(T56="","",T56)</f>
        <v>Добавить группу потребителей</v>
      </c>
      <c r="AY56" s="508"/>
      <c r="AZ56" s="508"/>
      <c r="BA56" s="1163">
        <v>11</v>
      </c>
    </row>
    <row customHeight="1" ht="14.699999999999998">
      <c r="A57" s="1371" t="s">
        <v>168</v>
      </c>
      <c r="B57" s="1371" t="s">
        <v>169</v>
      </c>
      <c r="C57" s="1371" t="s">
        <v>170</v>
      </c>
      <c r="D57" s="1371" t="s">
        <v>171</v>
      </c>
      <c r="E57" s="2267"/>
      <c r="F57" s="2267"/>
      <c r="G57" s="2267"/>
      <c r="H57" s="2266"/>
      <c r="I57" s="1371"/>
      <c r="J57" s="1371"/>
      <c r="K57" s="1371"/>
      <c r="L57" s="1372"/>
      <c r="M57" s="1373"/>
      <c r="N57" s="1373"/>
      <c r="O57" s="545"/>
      <c r="P57" s="368"/>
      <c r="Q57" s="383"/>
      <c r="R57" s="363"/>
      <c r="S57" s="1286"/>
      <c r="T57" s="373" t="s">
        <v>456</v>
      </c>
      <c r="U57" s="375"/>
      <c r="V57" s="375"/>
      <c r="W57" s="375"/>
      <c r="X57" s="375"/>
      <c r="Y57" s="375"/>
      <c r="Z57" s="375"/>
      <c r="AA57" s="375"/>
      <c r="AB57" s="375"/>
      <c r="AC57" s="374"/>
      <c r="AD57" s="375"/>
      <c r="AE57" s="375"/>
      <c r="AF57" s="375"/>
      <c r="AG57" s="375"/>
      <c r="AH57" s="375"/>
      <c r="AI57" s="375"/>
      <c r="AJ57" s="375"/>
      <c r="AK57" s="374"/>
      <c r="AL57" s="2876"/>
      <c r="AM57" s="2877"/>
      <c r="AN57" s="3493"/>
      <c r="AO57" s="2879"/>
      <c r="AP57" s="3494"/>
      <c r="AQ57" s="2881"/>
      <c r="AR57" s="3495"/>
      <c r="AS57" s="3496"/>
      <c r="AT57" s="375"/>
      <c r="AU57" s="311"/>
      <c r="AW57" s="508"/>
      <c r="AX57" s="508" t="str">
        <f>IF(T57="","",T57)</f>
        <v>Добавить схему подключения</v>
      </c>
      <c r="AY57" s="508"/>
      <c r="AZ57" s="508"/>
      <c r="BA57" s="1163">
        <v>14</v>
      </c>
    </row>
    <row s="1650" customFormat="1" customHeight="1" ht="1.05">
      <c r="A58" s="1351" t="s">
        <v>168</v>
      </c>
      <c r="B58" s="1351" t="s">
        <v>169</v>
      </c>
      <c r="C58" s="1351" t="s">
        <v>170</v>
      </c>
      <c r="D58" s="1322"/>
      <c r="E58" s="2267"/>
      <c r="F58" s="2267"/>
      <c r="G58" s="2266"/>
      <c r="H58" s="1322"/>
      <c r="I58" s="1322"/>
      <c r="J58" s="1322"/>
      <c r="K58" s="1322"/>
      <c r="L58" s="1347"/>
      <c r="M58" s="1323"/>
      <c r="N58" s="1323"/>
      <c r="P58" s="1324"/>
      <c r="Q58" s="1325"/>
      <c r="R58" s="1324"/>
      <c r="S58" s="1330"/>
      <c r="T58" s="1333" t="s">
        <v>172</v>
      </c>
      <c r="U58" s="1332"/>
      <c r="V58" s="1332"/>
      <c r="W58" s="1332"/>
      <c r="X58" s="1332"/>
      <c r="Y58" s="1332"/>
      <c r="Z58" s="1332"/>
      <c r="AA58" s="1332"/>
      <c r="AB58" s="1332"/>
      <c r="AC58" s="1332"/>
      <c r="AD58" s="1332"/>
      <c r="AE58" s="1332"/>
      <c r="AF58" s="1332"/>
      <c r="AG58" s="1332"/>
      <c r="AH58" s="1332"/>
      <c r="AI58" s="1332"/>
      <c r="AJ58" s="1332"/>
      <c r="AK58" s="1332"/>
      <c r="AL58" s="1332"/>
      <c r="AM58" s="1332"/>
      <c r="AN58" s="3459"/>
      <c r="AO58" s="1332"/>
      <c r="AP58" s="3459"/>
      <c r="AQ58" s="1332"/>
      <c r="AR58" s="3459"/>
      <c r="AS58" s="3459"/>
      <c r="AT58" s="1332"/>
      <c r="AU58" s="1332"/>
      <c r="AW58" s="797"/>
      <c r="AX58" s="797" t="str">
        <f>IF(T58="","",T58)</f>
        <v>Добавить источник для дифференциации</v>
      </c>
      <c r="AY58" s="797"/>
      <c r="AZ58" s="797"/>
      <c r="BA58" s="526">
        <v>1</v>
      </c>
    </row>
    <row s="1650" customFormat="1" customHeight="1" ht="1.05">
      <c r="A59" s="1351" t="s">
        <v>168</v>
      </c>
      <c r="B59" s="1351" t="s">
        <v>169</v>
      </c>
      <c r="C59" s="1322"/>
      <c r="D59" s="1322"/>
      <c r="E59" s="2267"/>
      <c r="F59" s="2266"/>
      <c r="G59" s="1322"/>
      <c r="H59" s="1322"/>
      <c r="I59" s="1322"/>
      <c r="J59" s="1322"/>
      <c r="K59" s="1322"/>
      <c r="L59" s="1347"/>
      <c r="M59" s="1329"/>
      <c r="N59" s="1329"/>
      <c r="P59" s="1324"/>
      <c r="Q59" s="1325"/>
      <c r="R59" s="1324"/>
      <c r="S59" s="1330"/>
      <c r="T59" s="1333" t="s">
        <v>173</v>
      </c>
      <c r="U59" s="1332"/>
      <c r="V59" s="1332"/>
      <c r="W59" s="1332"/>
      <c r="X59" s="1332"/>
      <c r="Y59" s="1332"/>
      <c r="Z59" s="1332"/>
      <c r="AA59" s="1332"/>
      <c r="AB59" s="1332"/>
      <c r="AC59" s="1332"/>
      <c r="AD59" s="1332"/>
      <c r="AE59" s="1332"/>
      <c r="AF59" s="1332"/>
      <c r="AG59" s="1332"/>
      <c r="AH59" s="1332"/>
      <c r="AI59" s="1332"/>
      <c r="AJ59" s="1332"/>
      <c r="AK59" s="1332"/>
      <c r="AL59" s="1332"/>
      <c r="AM59" s="1332"/>
      <c r="AN59" s="3459"/>
      <c r="AO59" s="1332"/>
      <c r="AP59" s="3459"/>
      <c r="AQ59" s="1332"/>
      <c r="AR59" s="3459"/>
      <c r="AS59" s="3459"/>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168</v>
      </c>
      <c r="B60" s="1351"/>
      <c r="C60" s="1351"/>
      <c r="D60" s="1351"/>
      <c r="E60" s="2266"/>
      <c r="F60" s="1351"/>
      <c r="G60" s="1351"/>
      <c r="H60" s="1351"/>
      <c r="I60" s="1351"/>
      <c r="J60" s="1351"/>
      <c r="K60" s="1351"/>
      <c r="L60" s="1354"/>
      <c r="M60" s="1329"/>
      <c r="N60" s="1329"/>
      <c r="O60" s="526"/>
      <c r="P60" s="388"/>
      <c r="Q60" s="1352"/>
      <c r="R60" s="388"/>
      <c r="S60" s="1330"/>
      <c r="T60" s="1333" t="s">
        <v>174</v>
      </c>
      <c r="U60" s="1332"/>
      <c r="V60" s="1332"/>
      <c r="W60" s="1332"/>
      <c r="X60" s="1332"/>
      <c r="Y60" s="1332"/>
      <c r="Z60" s="1332"/>
      <c r="AA60" s="1332"/>
      <c r="AB60" s="1332"/>
      <c r="AC60" s="1332"/>
      <c r="AD60" s="1332"/>
      <c r="AE60" s="1332"/>
      <c r="AF60" s="1332"/>
      <c r="AG60" s="1332"/>
      <c r="AH60" s="1332"/>
      <c r="AI60" s="1332"/>
      <c r="AJ60" s="1332"/>
      <c r="AK60" s="1332"/>
      <c r="AL60" s="1332"/>
      <c r="AM60" s="1332"/>
      <c r="AN60" s="3459"/>
      <c r="AO60" s="1332"/>
      <c r="AP60" s="3459"/>
      <c r="AQ60" s="1332"/>
      <c r="AR60" s="3459"/>
      <c r="AS60" s="3459"/>
      <c r="AT60" s="1332"/>
      <c r="AU60" s="1332"/>
      <c r="AW60" s="508"/>
      <c r="AX60" s="508" t="str">
        <f>IF(T60="","",T60)</f>
        <v>Добавить территорию для дифференциации</v>
      </c>
      <c r="AY60" s="508"/>
      <c r="AZ60" s="508"/>
      <c r="BA60" s="519">
        <v>1</v>
      </c>
    </row>
    <row s="1858" customFormat="1" customHeight="1" ht="21">
      <c r="A61" s="1371" t="s">
        <v>178</v>
      </c>
      <c r="B61" s="1371"/>
      <c r="C61" s="1371"/>
      <c r="D61" s="1371"/>
      <c r="E61" s="2266" t="s">
        <v>114</v>
      </c>
      <c r="F61" s="1371"/>
      <c r="G61" s="1371"/>
      <c r="H61" s="1371"/>
      <c r="I61" s="1371"/>
      <c r="J61" s="1371"/>
      <c r="K61" s="1371"/>
      <c r="L61" s="1377"/>
      <c r="M61" s="1373"/>
      <c r="N61" s="1373"/>
      <c r="O61" s="1373"/>
      <c r="P61" s="2405"/>
      <c r="Q61" s="1831"/>
      <c r="R61" s="363"/>
      <c r="S61" s="2281" t="str">
        <f>INDEX(PT_DIFFERENTIATION_NUM_NTAR,MATCH(A61,PT_DIFFERENTIATION_NTAR_ID,0))</f>
        <v>2</v>
      </c>
      <c r="T61" s="1533" t="s">
        <v>127</v>
      </c>
      <c r="U61" s="308"/>
      <c r="V61" s="2250"/>
      <c r="W61" s="2251"/>
      <c r="X61" s="2251"/>
      <c r="Y61" s="2251"/>
      <c r="Z61" s="2251"/>
      <c r="AA61" s="2251"/>
      <c r="AB61" s="2251"/>
      <c r="AC61" s="2252"/>
      <c r="AD61" s="2250" t="str">
        <f>INDEX(PT_DIFFERENTIATION_NTAR,MATCH(A61,PT_DIFFERENTIATION_NTAR_ID,0))</f>
        <v>Тарифы на тепловую энергию, поставляемую АО "ТЭК СПб" на коллекторах источников тепловой энергии потребителям, расположенным на территории Санкт-Петербурга.   
</v>
      </c>
      <c r="AE61" s="2251"/>
      <c r="AF61" s="2251"/>
      <c r="AG61" s="2251"/>
      <c r="AH61" s="2251"/>
      <c r="AI61" s="2251"/>
      <c r="AJ61" s="2251"/>
      <c r="AK61" s="2251"/>
      <c r="AL61" s="2250"/>
      <c r="AM61" s="2251"/>
      <c r="AN61" s="3437"/>
      <c r="AO61" s="2251"/>
      <c r="AP61" s="3437"/>
      <c r="AQ61" s="2251"/>
      <c r="AR61" s="3437"/>
      <c r="AS61" s="3438"/>
      <c r="AT61" s="2252"/>
      <c r="AU61" s="1266" t="s">
        <v>439</v>
      </c>
      <c r="AV61" s="1650"/>
      <c r="AW61" s="1632"/>
      <c r="AX61" s="1632" t="str">
        <f>IF(T61="","",T61)</f>
        <v>Наименование тарифа</v>
      </c>
      <c r="AY61" s="1632"/>
      <c r="AZ61" s="1632"/>
      <c r="BA61" s="1643">
        <v>0</v>
      </c>
    </row>
    <row s="1858" customFormat="1" customHeight="1" ht="21">
      <c r="A62" s="1371"/>
      <c r="B62" s="1371" t="s">
        <v>179</v>
      </c>
      <c r="C62" s="1371"/>
      <c r="D62" s="1371"/>
      <c r="E62" s="2267">
        <v>1</v>
      </c>
      <c r="F62" s="2266">
        <v>1</v>
      </c>
      <c r="G62" s="1371"/>
      <c r="H62" s="1371"/>
      <c r="I62" s="1371"/>
      <c r="J62" s="1371"/>
      <c r="K62" s="1371"/>
      <c r="L62" s="1377"/>
      <c r="M62" s="1373"/>
      <c r="N62" s="1373"/>
      <c r="O62" s="1373"/>
      <c r="P62" s="2133"/>
      <c r="Q62" s="360"/>
      <c r="R62" s="361"/>
      <c r="S62" s="2281" t="str">
        <f>INDEX(PT_DIFFERENTIATION_NUM_TER,MATCH(B62,PT_DIFFERENTIATION_TER_ID,0))</f>
        <v>2.1</v>
      </c>
      <c r="T62" s="1530" t="s">
        <v>440</v>
      </c>
      <c r="U62" s="308"/>
      <c r="V62" s="2250"/>
      <c r="W62" s="2251"/>
      <c r="X62" s="2251"/>
      <c r="Y62" s="2251"/>
      <c r="Z62" s="2251"/>
      <c r="AA62" s="2251"/>
      <c r="AB62" s="2251"/>
      <c r="AC62" s="2252"/>
      <c r="AD62" s="2250" t="str">
        <f>INDEX(PT_DIFFERENTIATION_TER,MATCH(B62,PT_DIFFERENTIATION_TER_ID,0))</f>
        <v>без дифференциации</v>
      </c>
      <c r="AE62" s="2251"/>
      <c r="AF62" s="2251"/>
      <c r="AG62" s="2251"/>
      <c r="AH62" s="2251"/>
      <c r="AI62" s="2251"/>
      <c r="AJ62" s="2251"/>
      <c r="AK62" s="2251"/>
      <c r="AL62" s="2250"/>
      <c r="AM62" s="2251"/>
      <c r="AN62" s="3437"/>
      <c r="AO62" s="2251"/>
      <c r="AP62" s="3437"/>
      <c r="AQ62" s="2251"/>
      <c r="AR62" s="3437"/>
      <c r="AS62" s="3438"/>
      <c r="AT62" s="2252"/>
      <c r="AU62" s="1266" t="s">
        <v>441</v>
      </c>
      <c r="AV62" s="1650"/>
      <c r="AW62" s="1632"/>
      <c r="AX62" s="1632" t="str">
        <f>IF(T62="","",T62)</f>
        <v>Территория действия тарифа</v>
      </c>
      <c r="AY62" s="1632"/>
      <c r="AZ62" s="1632"/>
      <c r="BA62" s="1643">
        <v>0</v>
      </c>
    </row>
    <row s="1858" customFormat="1" customHeight="1" ht="23.25">
      <c r="A63" s="1371"/>
      <c r="B63" s="1371"/>
      <c r="C63" s="1371" t="s">
        <v>180</v>
      </c>
      <c r="D63" s="1371"/>
      <c r="E63" s="2267">
        <v>1</v>
      </c>
      <c r="F63" s="2267"/>
      <c r="G63" s="2266">
        <v>1</v>
      </c>
      <c r="H63" s="1371"/>
      <c r="I63" s="1371"/>
      <c r="J63" s="1371"/>
      <c r="K63" s="1371"/>
      <c r="L63" s="1377"/>
      <c r="M63" s="1373"/>
      <c r="N63" s="1373"/>
      <c r="O63" s="1373"/>
      <c r="P63" s="362"/>
      <c r="Q63" s="360"/>
      <c r="R63" s="361"/>
      <c r="S63" s="2281" t="str">
        <f>INDEX(PT_DIFFERENTIATION_NUM_CS,MATCH(C63,PT_DIFFERENTIATION_CS_ID,0))</f>
        <v>2.1.1</v>
      </c>
      <c r="T63" s="317" t="s">
        <v>442</v>
      </c>
      <c r="U63" s="308"/>
      <c r="V63" s="2250"/>
      <c r="W63" s="2251"/>
      <c r="X63" s="2251"/>
      <c r="Y63" s="2251"/>
      <c r="Z63" s="2251"/>
      <c r="AA63" s="2251"/>
      <c r="AB63" s="2251"/>
      <c r="AC63" s="2252"/>
      <c r="AD63" s="2250" t="str">
        <f>INDEX(PT_DIFFERENTIATION_CS,MATCH(C63,PT_DIFFERENTIATION_CS_ID,0))</f>
        <v>без дифференциации</v>
      </c>
      <c r="AE63" s="2251"/>
      <c r="AF63" s="2251"/>
      <c r="AG63" s="2251"/>
      <c r="AH63" s="2251"/>
      <c r="AI63" s="2251"/>
      <c r="AJ63" s="2251"/>
      <c r="AK63" s="2251"/>
      <c r="AL63" s="2250"/>
      <c r="AM63" s="2251"/>
      <c r="AN63" s="3437"/>
      <c r="AO63" s="2251"/>
      <c r="AP63" s="3437"/>
      <c r="AQ63" s="2251"/>
      <c r="AR63" s="3437"/>
      <c r="AS63" s="3438"/>
      <c r="AT63" s="2252"/>
      <c r="AU63" s="1266" t="s">
        <v>443</v>
      </c>
      <c r="AV63" s="1650"/>
      <c r="AW63" s="1632"/>
      <c r="AX63" s="1632" t="str">
        <f>IF(T63="","",T63)</f>
        <v>Наименование системы теплоснабжения </v>
      </c>
      <c r="AY63" s="1632"/>
      <c r="AZ63" s="1632"/>
      <c r="BA63" s="1643">
        <v>0</v>
      </c>
    </row>
    <row s="1858" customFormat="1" customHeight="1" ht="21">
      <c r="A64" s="1371"/>
      <c r="B64" s="1371"/>
      <c r="C64" s="1371"/>
      <c r="D64" s="1371" t="s">
        <v>181</v>
      </c>
      <c r="E64" s="2267">
        <v>1</v>
      </c>
      <c r="F64" s="2267"/>
      <c r="G64" s="2267"/>
      <c r="H64" s="2266">
        <v>1</v>
      </c>
      <c r="I64" s="1371"/>
      <c r="J64" s="1371"/>
      <c r="K64" s="1371"/>
      <c r="L64" s="1377"/>
      <c r="M64" s="1373"/>
      <c r="N64" s="1373"/>
      <c r="O64" s="1373"/>
      <c r="P64" s="362"/>
      <c r="Q64" s="360"/>
      <c r="R64" s="361"/>
      <c r="S64" s="2281" t="str">
        <f>INDEX(PT_DIFFERENTIATION_NUM_IST_TE,MATCH(D64,PT_DIFFERENTIATION_IST_TE_ID,0))</f>
        <v>2.1.1.1</v>
      </c>
      <c r="T64" s="318" t="s">
        <v>444</v>
      </c>
      <c r="U64" s="308"/>
      <c r="V64" s="2250"/>
      <c r="W64" s="2251"/>
      <c r="X64" s="2251"/>
      <c r="Y64" s="2251"/>
      <c r="Z64" s="2251"/>
      <c r="AA64" s="2251"/>
      <c r="AB64" s="2251"/>
      <c r="AC64" s="2252"/>
      <c r="AD64" s="2250" t="str">
        <f>INDEX(PT_DIFFERENTIATION_IST_TE,MATCH(D64,PT_DIFFERENTIATION_IST_TE_ID,0))</f>
        <v>без дифференциации</v>
      </c>
      <c r="AE64" s="2251"/>
      <c r="AF64" s="2251"/>
      <c r="AG64" s="2251"/>
      <c r="AH64" s="2251"/>
      <c r="AI64" s="2251"/>
      <c r="AJ64" s="2251"/>
      <c r="AK64" s="2251"/>
      <c r="AL64" s="2250"/>
      <c r="AM64" s="2251"/>
      <c r="AN64" s="3437"/>
      <c r="AO64" s="2251"/>
      <c r="AP64" s="3437"/>
      <c r="AQ64" s="2251"/>
      <c r="AR64" s="3437"/>
      <c r="AS64" s="3438"/>
      <c r="AT64" s="2252"/>
      <c r="AU64" s="1266" t="s">
        <v>445</v>
      </c>
      <c r="AV64" s="1650"/>
      <c r="AW64" s="1632"/>
      <c r="AX64" s="1632" t="str">
        <f>IF(T64="","",T64)</f>
        <v>Источник тепловой энергии  </v>
      </c>
      <c r="AY64" s="1632"/>
      <c r="AZ64" s="1632"/>
      <c r="BA64" s="1643">
        <v>0</v>
      </c>
    </row>
    <row s="1858" customFormat="1" customHeight="1" ht="47.25">
      <c r="A65" s="1371"/>
      <c r="B65" s="1371"/>
      <c r="C65" s="1371"/>
      <c r="D65" s="1371"/>
      <c r="E65" s="2267">
        <v>1</v>
      </c>
      <c r="F65" s="2267"/>
      <c r="G65" s="2267"/>
      <c r="H65" s="2267"/>
      <c r="I65" s="2264" t="str">
        <f>S64&amp;".1"</f>
        <v>2.1.1.1.1</v>
      </c>
      <c r="J65" s="1371"/>
      <c r="K65" s="1371"/>
      <c r="L65" s="1377" t="s">
        <v>446</v>
      </c>
      <c r="M65" s="1374"/>
      <c r="N65" s="1784"/>
      <c r="O65" s="1784"/>
      <c r="P65" s="2382">
        <v>1</v>
      </c>
      <c r="Q65" s="2382"/>
      <c r="R65" s="364"/>
      <c r="S65" s="2281" t="str">
        <f>$I65</f>
        <v>2.1.1.1.1</v>
      </c>
      <c r="T65" s="293" t="s">
        <v>447</v>
      </c>
      <c r="U65" s="308"/>
      <c r="V65" s="2253"/>
      <c r="W65" s="2254"/>
      <c r="X65" s="2254"/>
      <c r="Y65" s="2254"/>
      <c r="Z65" s="2254"/>
      <c r="AA65" s="2254"/>
      <c r="AB65" s="2254"/>
      <c r="AC65" s="2255"/>
      <c r="AD65" s="2253" t="s">
        <v>492</v>
      </c>
      <c r="AE65" s="2254"/>
      <c r="AF65" s="2254"/>
      <c r="AG65" s="2254"/>
      <c r="AH65" s="2254"/>
      <c r="AI65" s="2254"/>
      <c r="AJ65" s="2254"/>
      <c r="AK65" s="2254"/>
      <c r="AL65" s="2253"/>
      <c r="AM65" s="2254"/>
      <c r="AN65" s="3439"/>
      <c r="AO65" s="2254"/>
      <c r="AP65" s="3439"/>
      <c r="AQ65" s="2254"/>
      <c r="AR65" s="3439"/>
      <c r="AS65" s="3440"/>
      <c r="AT65" s="2255"/>
      <c r="AU65" s="1266" t="s">
        <v>448</v>
      </c>
      <c r="AV65" s="1650"/>
      <c r="AW65" s="1632"/>
      <c r="AX65" s="1632" t="str">
        <f>IF(T65="","",T65)</f>
        <v>Схема подключения теплопотребляющей установки к коллектору источника тепловой энергии</v>
      </c>
      <c r="AY65" s="1632"/>
      <c r="AZ65" s="1632"/>
      <c r="BA65" s="1643">
        <v>0</v>
      </c>
    </row>
    <row s="1858" customFormat="1" customHeight="1" ht="21">
      <c r="A66" s="1371"/>
      <c r="B66" s="1371"/>
      <c r="C66" s="1371"/>
      <c r="D66" s="1371"/>
      <c r="E66" s="2267">
        <v>1</v>
      </c>
      <c r="F66" s="2267"/>
      <c r="G66" s="2267"/>
      <c r="H66" s="2267"/>
      <c r="I66" s="2294"/>
      <c r="J66" s="2264" t="str">
        <f>I65&amp;".1"</f>
        <v>2.1.1.1.1.1</v>
      </c>
      <c r="K66" s="1371"/>
      <c r="L66" s="1377" t="s">
        <v>449</v>
      </c>
      <c r="M66" s="1374"/>
      <c r="N66" s="1374"/>
      <c r="O66" s="1784"/>
      <c r="P66" s="2382"/>
      <c r="Q66" s="2382">
        <v>1</v>
      </c>
      <c r="R66" s="365"/>
      <c r="S66" s="2281" t="str">
        <f>$J66</f>
        <v>2.1.1.1.1.1</v>
      </c>
      <c r="T66" s="294" t="s">
        <v>450</v>
      </c>
      <c r="U66" s="308"/>
      <c r="V66" s="2253"/>
      <c r="W66" s="2254"/>
      <c r="X66" s="2254"/>
      <c r="Y66" s="2254"/>
      <c r="Z66" s="2254"/>
      <c r="AA66" s="2254"/>
      <c r="AB66" s="2254"/>
      <c r="AC66" s="2255"/>
      <c r="AD66" s="2253" t="s">
        <v>489</v>
      </c>
      <c r="AE66" s="2254"/>
      <c r="AF66" s="2254"/>
      <c r="AG66" s="2254"/>
      <c r="AH66" s="2254"/>
      <c r="AI66" s="2254"/>
      <c r="AJ66" s="2254"/>
      <c r="AK66" s="2254"/>
      <c r="AL66" s="2253"/>
      <c r="AM66" s="2254"/>
      <c r="AN66" s="3439"/>
      <c r="AO66" s="2254"/>
      <c r="AP66" s="3439"/>
      <c r="AQ66" s="2254"/>
      <c r="AR66" s="3439"/>
      <c r="AS66" s="3440"/>
      <c r="AT66" s="2255"/>
      <c r="AU66" s="1266" t="s">
        <v>451</v>
      </c>
      <c r="AV66" s="1650"/>
      <c r="AW66" s="1632"/>
      <c r="AX66" s="1632" t="str">
        <f>IF(T66="","",T66)</f>
        <v>Группа потребителей</v>
      </c>
      <c r="AY66" s="1632"/>
      <c r="AZ66" s="1632"/>
      <c r="BA66" s="1643">
        <v>0</v>
      </c>
    </row>
    <row s="1858" customFormat="1" customHeight="1" ht="21">
      <c r="A67" s="1371"/>
      <c r="B67" s="1371"/>
      <c r="C67" s="1371"/>
      <c r="D67" s="1371"/>
      <c r="E67" s="2267">
        <v>1</v>
      </c>
      <c r="F67" s="2267"/>
      <c r="G67" s="2267"/>
      <c r="H67" s="2267"/>
      <c r="I67" s="2294"/>
      <c r="J67" s="2294"/>
      <c r="K67" s="2264" t="str">
        <f>J66&amp;".1"</f>
        <v>2.1.1.1.1.1.1</v>
      </c>
      <c r="L67" s="1377" t="s">
        <v>452</v>
      </c>
      <c r="M67" s="1374"/>
      <c r="N67" s="1374"/>
      <c r="O67" s="1374"/>
      <c r="P67" s="2382"/>
      <c r="Q67" s="2382"/>
      <c r="R67" s="365">
        <v>1</v>
      </c>
      <c r="S67" s="2281" t="str">
        <f>$K67</f>
        <v>2.1.1.1.1.1.1</v>
      </c>
      <c r="T67" s="1355" t="s">
        <v>490</v>
      </c>
      <c r="U67" s="308"/>
      <c r="V67" s="759"/>
      <c r="W67" s="333"/>
      <c r="X67" s="759"/>
      <c r="Y67" s="1265"/>
      <c r="Z67" s="2610"/>
      <c r="AA67" s="2115" t="s">
        <v>65</v>
      </c>
      <c r="AB67" s="2610"/>
      <c r="AC67" s="2115" t="s">
        <v>65</v>
      </c>
      <c r="AD67" s="759">
        <v>2300.4</v>
      </c>
      <c r="AE67" s="333"/>
      <c r="AF67" s="759"/>
      <c r="AG67" s="1265"/>
      <c r="AH67" s="2610">
        <v>46023</v>
      </c>
      <c r="AI67" s="2115" t="s">
        <v>65</v>
      </c>
      <c r="AJ67" s="2610">
        <v>46295</v>
      </c>
      <c r="AK67" s="2115" t="s">
        <v>65</v>
      </c>
      <c r="AL67" s="759">
        <v>2836.04</v>
      </c>
      <c r="AM67" s="333"/>
      <c r="AN67" s="3441"/>
      <c r="AO67" s="1265"/>
      <c r="AP67" s="3442">
        <v>46296</v>
      </c>
      <c r="AQ67" s="2115" t="s">
        <v>65</v>
      </c>
      <c r="AR67" s="3442">
        <v>46387</v>
      </c>
      <c r="AS67" s="3443" t="s">
        <v>65</v>
      </c>
      <c r="AT67" s="333"/>
      <c r="AU67" s="2261" t="s">
        <v>453</v>
      </c>
      <c r="AV67" s="1650">
        <f>STRCHECKDATE(V68:AT68)</f>
      </c>
      <c r="AW67" s="1632"/>
      <c r="AX67" s="1632" t="str">
        <f>IF(T67="","",T67)</f>
        <v>вода</v>
      </c>
      <c r="AY67" s="1632"/>
      <c r="AZ67" s="1632"/>
      <c r="BA67" s="1643">
        <v>0</v>
      </c>
    </row>
    <row s="1858" customFormat="1" customHeight="1" ht="0.75">
      <c r="A68" s="1371"/>
      <c r="B68" s="1371"/>
      <c r="C68" s="1371"/>
      <c r="D68" s="1371"/>
      <c r="E68" s="2267">
        <v>1</v>
      </c>
      <c r="F68" s="2267"/>
      <c r="G68" s="2267"/>
      <c r="H68" s="2267"/>
      <c r="I68" s="2294"/>
      <c r="J68" s="2294"/>
      <c r="K68" s="2264"/>
      <c r="L68" s="1377"/>
      <c r="M68" s="1374"/>
      <c r="N68" s="1374"/>
      <c r="O68" s="1374"/>
      <c r="P68" s="2382"/>
      <c r="Q68" s="2382"/>
      <c r="R68" s="365"/>
      <c r="S68" s="2521"/>
      <c r="T68" s="308"/>
      <c r="U68" s="308"/>
      <c r="V68" s="333"/>
      <c r="W68" s="333"/>
      <c r="X68" s="333"/>
      <c r="Y68" s="336" t="str">
        <f>Z67&amp;"-"&amp;AB67</f>
        <v>-</v>
      </c>
      <c r="Z68" s="2317"/>
      <c r="AA68" s="2115"/>
      <c r="AB68" s="2317"/>
      <c r="AC68" s="2115"/>
      <c r="AD68" s="333"/>
      <c r="AE68" s="333"/>
      <c r="AF68" s="333"/>
      <c r="AG68" s="336" t="str">
        <f>AH67&amp;"-"&amp;AJ67</f>
        <v>46023-46295</v>
      </c>
      <c r="AH68" s="2317"/>
      <c r="AI68" s="2115"/>
      <c r="AJ68" s="2317"/>
      <c r="AK68" s="2115"/>
      <c r="AL68" s="333"/>
      <c r="AM68" s="333"/>
      <c r="AN68" s="3444"/>
      <c r="AO68" s="336" t="str">
        <f>AP67&amp;"-"&amp;AR67</f>
        <v>46296-46387</v>
      </c>
      <c r="AP68" s="3445"/>
      <c r="AQ68" s="2115"/>
      <c r="AR68" s="3445"/>
      <c r="AS68" s="3443"/>
      <c r="AT68" s="333"/>
      <c r="AU68" s="2262"/>
      <c r="AV68" s="1650"/>
      <c r="AW68" s="1632"/>
      <c r="AX68" s="1632" t="str">
        <f>IF(T68="","",T68)</f>
        <v/>
      </c>
      <c r="AY68" s="1632"/>
      <c r="AZ68" s="1632"/>
      <c r="BA68" s="1643">
        <v>0</v>
      </c>
    </row>
    <row s="1858" customFormat="1" customHeight="1" ht="15">
      <c r="A69" s="1371"/>
      <c r="B69" s="1371"/>
      <c r="C69" s="1371"/>
      <c r="D69" s="1371"/>
      <c r="E69" s="2267">
        <v>1</v>
      </c>
      <c r="F69" s="2267"/>
      <c r="G69" s="2267"/>
      <c r="H69" s="2267"/>
      <c r="I69" s="2294"/>
      <c r="J69" s="2264"/>
      <c r="K69" s="1371"/>
      <c r="L69" s="1377"/>
      <c r="M69" s="1374"/>
      <c r="N69" s="1374"/>
      <c r="O69" s="1784"/>
      <c r="P69" s="2382"/>
      <c r="Q69" s="2382"/>
      <c r="R69" s="364"/>
      <c r="S69" s="3497"/>
      <c r="T69" s="3498" t="s">
        <v>454</v>
      </c>
      <c r="U69" s="3499"/>
      <c r="V69" s="3500"/>
      <c r="W69" s="3501"/>
      <c r="X69" s="3502"/>
      <c r="Y69" s="3503"/>
      <c r="Z69" s="3504"/>
      <c r="AA69" s="3505"/>
      <c r="AB69" s="3506"/>
      <c r="AC69" s="3507"/>
      <c r="AD69" s="3508"/>
      <c r="AE69" s="3509"/>
      <c r="AF69" s="3510"/>
      <c r="AG69" s="3511"/>
      <c r="AH69" s="3512"/>
      <c r="AI69" s="3513"/>
      <c r="AJ69" s="3514"/>
      <c r="AK69" s="3515"/>
      <c r="AL69" s="3516"/>
      <c r="AM69" s="3517"/>
      <c r="AN69" s="3518"/>
      <c r="AO69" s="3519"/>
      <c r="AP69" s="3520"/>
      <c r="AQ69" s="3521"/>
      <c r="AR69" s="3522"/>
      <c r="AS69" s="3523"/>
      <c r="AT69" s="3524"/>
      <c r="AU69" s="2263"/>
      <c r="AV69" s="1650"/>
      <c r="AW69" s="1632"/>
      <c r="AX69" s="1632" t="str">
        <f>IF(T69="","",T69)</f>
        <v>Добавить вид теплоносителя (параметры теплоносителя)</v>
      </c>
      <c r="AY69" s="1632"/>
      <c r="AZ69" s="1632"/>
      <c r="BA69" s="1643">
        <v>0</v>
      </c>
    </row>
    <row s="1858" customFormat="1" customHeight="1" ht="15">
      <c r="A70" s="1371"/>
      <c r="B70" s="1371"/>
      <c r="C70" s="1371"/>
      <c r="D70" s="1371"/>
      <c r="E70" s="2267">
        <v>1</v>
      </c>
      <c r="F70" s="2267"/>
      <c r="G70" s="2267"/>
      <c r="H70" s="2267"/>
      <c r="I70" s="2264"/>
      <c r="J70" s="1371"/>
      <c r="K70" s="1371"/>
      <c r="L70" s="1377"/>
      <c r="M70" s="1374"/>
      <c r="N70" s="1784"/>
      <c r="O70" s="1784"/>
      <c r="P70" s="2382"/>
      <c r="Q70" s="2382"/>
      <c r="R70" s="364"/>
      <c r="S70" s="3525"/>
      <c r="T70" s="3526" t="s">
        <v>455</v>
      </c>
      <c r="U70" s="3527"/>
      <c r="V70" s="3528"/>
      <c r="W70" s="3529"/>
      <c r="X70" s="3530"/>
      <c r="Y70" s="3531"/>
      <c r="Z70" s="3532"/>
      <c r="AA70" s="3533"/>
      <c r="AB70" s="3534"/>
      <c r="AC70" s="3535"/>
      <c r="AD70" s="3536"/>
      <c r="AE70" s="3537"/>
      <c r="AF70" s="3538"/>
      <c r="AG70" s="3539"/>
      <c r="AH70" s="3540"/>
      <c r="AI70" s="3541"/>
      <c r="AJ70" s="3542"/>
      <c r="AK70" s="3543"/>
      <c r="AL70" s="3544"/>
      <c r="AM70" s="3545"/>
      <c r="AN70" s="3546"/>
      <c r="AO70" s="3547"/>
      <c r="AP70" s="3548"/>
      <c r="AQ70" s="3549"/>
      <c r="AR70" s="3550"/>
      <c r="AS70" s="3551"/>
      <c r="AT70" s="3552"/>
      <c r="AU70" s="3553"/>
      <c r="AV70" s="1650"/>
      <c r="AW70" s="1632"/>
      <c r="AX70" s="1632" t="str">
        <f>IF(T70="","",T70)</f>
        <v>Добавить группу потребителей</v>
      </c>
      <c r="AY70" s="1632"/>
      <c r="AZ70" s="1632"/>
      <c r="BA70" s="1643">
        <v>0</v>
      </c>
    </row>
    <row s="1858" customFormat="1" customHeight="1" ht="14.25">
      <c r="A71" s="1371"/>
      <c r="B71" s="1371"/>
      <c r="C71" s="1371"/>
      <c r="D71" s="1371"/>
      <c r="E71" s="2267">
        <v>1</v>
      </c>
      <c r="F71" s="2267"/>
      <c r="G71" s="2267"/>
      <c r="H71" s="2266"/>
      <c r="I71" s="1371"/>
      <c r="J71" s="1371"/>
      <c r="K71" s="1371"/>
      <c r="L71" s="1377"/>
      <c r="M71" s="1373"/>
      <c r="N71" s="1373"/>
      <c r="O71" s="1374"/>
      <c r="P71" s="1831"/>
      <c r="Q71" s="383"/>
      <c r="R71" s="363"/>
      <c r="S71" s="3554"/>
      <c r="T71" s="3555" t="s">
        <v>456</v>
      </c>
      <c r="U71" s="3556"/>
      <c r="V71" s="3557"/>
      <c r="W71" s="3558"/>
      <c r="X71" s="3559"/>
      <c r="Y71" s="3560"/>
      <c r="Z71" s="3561"/>
      <c r="AA71" s="3562"/>
      <c r="AB71" s="3563"/>
      <c r="AC71" s="3564"/>
      <c r="AD71" s="3565"/>
      <c r="AE71" s="3566"/>
      <c r="AF71" s="3567"/>
      <c r="AG71" s="3568"/>
      <c r="AH71" s="3569"/>
      <c r="AI71" s="3570"/>
      <c r="AJ71" s="3571"/>
      <c r="AK71" s="3572"/>
      <c r="AL71" s="3573"/>
      <c r="AM71" s="3574"/>
      <c r="AN71" s="3575"/>
      <c r="AO71" s="3576"/>
      <c r="AP71" s="3577"/>
      <c r="AQ71" s="3578"/>
      <c r="AR71" s="3579"/>
      <c r="AS71" s="3580"/>
      <c r="AT71" s="3581"/>
      <c r="AU71" s="3582"/>
      <c r="AV71" s="1650"/>
      <c r="AW71" s="1632"/>
      <c r="AX71" s="1632" t="str">
        <f>IF(T71="","",T71)</f>
        <v>Добавить схему подключения</v>
      </c>
      <c r="AY71" s="1632"/>
      <c r="AZ71" s="1632"/>
      <c r="BA71" s="1643">
        <v>0</v>
      </c>
    </row>
    <row s="630" customFormat="1" customHeight="1" ht="0.75">
      <c r="A72" s="1351"/>
      <c r="B72" s="1351"/>
      <c r="C72" s="1351"/>
      <c r="D72" s="1351"/>
      <c r="E72" s="2267">
        <v>1</v>
      </c>
      <c r="F72" s="2267"/>
      <c r="G72" s="2266"/>
      <c r="H72" s="1351"/>
      <c r="I72" s="1351"/>
      <c r="J72" s="1351"/>
      <c r="K72" s="1351"/>
      <c r="L72" s="1553"/>
      <c r="M72" s="1323"/>
      <c r="N72" s="1323"/>
      <c r="O72" s="1650"/>
      <c r="P72" s="1324"/>
      <c r="Q72" s="1352"/>
      <c r="R72" s="1324"/>
      <c r="S72" s="1326"/>
      <c r="T72" s="1327" t="s">
        <v>172</v>
      </c>
      <c r="U72" s="1328"/>
      <c r="V72" s="1328"/>
      <c r="W72" s="1328"/>
      <c r="X72" s="1328"/>
      <c r="Y72" s="1328"/>
      <c r="Z72" s="1328"/>
      <c r="AA72" s="1328"/>
      <c r="AB72" s="1328"/>
      <c r="AC72" s="1328"/>
      <c r="AD72" s="1328"/>
      <c r="AE72" s="1328"/>
      <c r="AF72" s="1328"/>
      <c r="AG72" s="1328"/>
      <c r="AH72" s="1328"/>
      <c r="AI72" s="1328"/>
      <c r="AJ72" s="1328"/>
      <c r="AK72" s="1328"/>
      <c r="AL72" s="1328"/>
      <c r="AM72" s="1328"/>
      <c r="AN72" s="3458"/>
      <c r="AO72" s="1328"/>
      <c r="AP72" s="3458"/>
      <c r="AQ72" s="1328"/>
      <c r="AR72" s="3458"/>
      <c r="AS72" s="3458"/>
      <c r="AT72" s="1328"/>
      <c r="AU72" s="1328"/>
      <c r="AV72" s="1650"/>
      <c r="AW72" s="1632"/>
      <c r="AX72" s="1632" t="str">
        <f>IF(T72="","",T72)</f>
        <v>Добавить источник для дифференциации</v>
      </c>
      <c r="AY72" s="1632"/>
      <c r="AZ72" s="1632"/>
      <c r="BA72" s="1650">
        <v>0</v>
      </c>
    </row>
    <row s="630" customFormat="1" customHeight="1" ht="0.75">
      <c r="A73" s="1351"/>
      <c r="B73" s="1351"/>
      <c r="C73" s="1351"/>
      <c r="D73" s="1351"/>
      <c r="E73" s="2267">
        <v>1</v>
      </c>
      <c r="F73" s="2266"/>
      <c r="G73" s="1351"/>
      <c r="H73" s="1351"/>
      <c r="I73" s="1351"/>
      <c r="J73" s="1351"/>
      <c r="K73" s="1351"/>
      <c r="L73" s="1553"/>
      <c r="M73" s="1329"/>
      <c r="N73" s="1329"/>
      <c r="O73" s="1650"/>
      <c r="P73" s="1324"/>
      <c r="Q73" s="1352"/>
      <c r="R73" s="1324"/>
      <c r="S73" s="1330"/>
      <c r="T73" s="1331" t="s">
        <v>173</v>
      </c>
      <c r="U73" s="1332"/>
      <c r="V73" s="1332"/>
      <c r="W73" s="1332"/>
      <c r="X73" s="1332"/>
      <c r="Y73" s="1332"/>
      <c r="Z73" s="1332"/>
      <c r="AA73" s="1332"/>
      <c r="AB73" s="1332"/>
      <c r="AC73" s="1332"/>
      <c r="AD73" s="1332"/>
      <c r="AE73" s="1332"/>
      <c r="AF73" s="1332"/>
      <c r="AG73" s="1332"/>
      <c r="AH73" s="1332"/>
      <c r="AI73" s="1332"/>
      <c r="AJ73" s="1332"/>
      <c r="AK73" s="1332"/>
      <c r="AL73" s="1332"/>
      <c r="AM73" s="1332"/>
      <c r="AN73" s="3459"/>
      <c r="AO73" s="1332"/>
      <c r="AP73" s="3459"/>
      <c r="AQ73" s="1332"/>
      <c r="AR73" s="3459"/>
      <c r="AS73" s="3459"/>
      <c r="AT73" s="1332"/>
      <c r="AU73" s="1332"/>
      <c r="AV73" s="1650"/>
      <c r="AW73" s="1632"/>
      <c r="AX73" s="1632" t="str">
        <f>IF(T73="","",T73)</f>
        <v>Добавить централизованную систему для дифференциации</v>
      </c>
      <c r="AY73" s="1632"/>
      <c r="AZ73" s="1632"/>
      <c r="BA73" s="1650">
        <v>0</v>
      </c>
    </row>
    <row s="630" customFormat="1" customHeight="1" ht="0.75">
      <c r="A74" s="1351"/>
      <c r="B74" s="1351"/>
      <c r="C74" s="1351"/>
      <c r="D74" s="1351"/>
      <c r="E74" s="2266">
        <v>1</v>
      </c>
      <c r="F74" s="1351"/>
      <c r="G74" s="1351"/>
      <c r="H74" s="1351"/>
      <c r="I74" s="1351"/>
      <c r="J74" s="1351"/>
      <c r="K74" s="1351"/>
      <c r="L74" s="1553"/>
      <c r="M74" s="1329"/>
      <c r="N74" s="1329"/>
      <c r="O74" s="1650"/>
      <c r="P74" s="1324"/>
      <c r="Q74" s="1352"/>
      <c r="R74" s="1324"/>
      <c r="S74" s="1330"/>
      <c r="T74" s="1333" t="s">
        <v>174</v>
      </c>
      <c r="U74" s="1332"/>
      <c r="V74" s="1332"/>
      <c r="W74" s="1332"/>
      <c r="X74" s="1332"/>
      <c r="Y74" s="1332"/>
      <c r="Z74" s="1332"/>
      <c r="AA74" s="1332"/>
      <c r="AB74" s="1332"/>
      <c r="AC74" s="1332"/>
      <c r="AD74" s="1332"/>
      <c r="AE74" s="1332"/>
      <c r="AF74" s="1332"/>
      <c r="AG74" s="1332"/>
      <c r="AH74" s="1332"/>
      <c r="AI74" s="1332"/>
      <c r="AJ74" s="1332"/>
      <c r="AK74" s="1332"/>
      <c r="AL74" s="1332"/>
      <c r="AM74" s="1332"/>
      <c r="AN74" s="3459"/>
      <c r="AO74" s="1332"/>
      <c r="AP74" s="3459"/>
      <c r="AQ74" s="1332"/>
      <c r="AR74" s="3459"/>
      <c r="AS74" s="3459"/>
      <c r="AT74" s="1332"/>
      <c r="AU74" s="1332"/>
      <c r="AV74" s="1650"/>
      <c r="AW74" s="1632"/>
      <c r="AX74" s="1632" t="str">
        <f>IF(T74="","",T74)</f>
        <v>Добавить территорию для дифференциации</v>
      </c>
      <c r="AY74" s="1632"/>
      <c r="AZ74" s="1632"/>
      <c r="BA74" s="1650">
        <v>0</v>
      </c>
    </row>
    <row s="1858" customFormat="1" customHeight="1" ht="21">
      <c r="A75" s="1371" t="s">
        <v>185</v>
      </c>
      <c r="B75" s="1371"/>
      <c r="C75" s="1371"/>
      <c r="D75" s="1371"/>
      <c r="E75" s="2266" t="s">
        <v>94</v>
      </c>
      <c r="F75" s="1371"/>
      <c r="G75" s="1371"/>
      <c r="H75" s="1371"/>
      <c r="I75" s="1371"/>
      <c r="J75" s="1371"/>
      <c r="K75" s="1371"/>
      <c r="L75" s="1377"/>
      <c r="M75" s="1373"/>
      <c r="N75" s="1373"/>
      <c r="O75" s="1373"/>
      <c r="P75" s="2405"/>
      <c r="Q75" s="1831"/>
      <c r="R75" s="363"/>
      <c r="S75" s="2281" t="str">
        <f>INDEX(PT_DIFFERENTIATION_NUM_NTAR,MATCH(A75,PT_DIFFERENTIATION_NTAR_ID,0))</f>
        <v>3</v>
      </c>
      <c r="T75" s="1533" t="s">
        <v>127</v>
      </c>
      <c r="U75" s="308"/>
      <c r="V75" s="2250"/>
      <c r="W75" s="2251"/>
      <c r="X75" s="2251"/>
      <c r="Y75" s="2251"/>
      <c r="Z75" s="2251"/>
      <c r="AA75" s="2251"/>
      <c r="AB75" s="2251"/>
      <c r="AC75" s="2252"/>
      <c r="AD75" s="2250" t="str">
        <f>INDEX(PT_DIFFERENTIATION_NTAR,MATCH(A75,PT_DIFFERENTIATION_NTAR_ID,0))</f>
        <v>Тарифы на тепловую энергию (мощность), поставляемую АО "ТЭК СПб" теплоснабжающим, теплосетевым организациям, приобретающим тепловую энергию с целью компенсации потерь тепловой энергии
</v>
      </c>
      <c r="AE75" s="2251"/>
      <c r="AF75" s="2251"/>
      <c r="AG75" s="2251"/>
      <c r="AH75" s="2251"/>
      <c r="AI75" s="2251"/>
      <c r="AJ75" s="2251"/>
      <c r="AK75" s="2251"/>
      <c r="AL75" s="2250"/>
      <c r="AM75" s="2251"/>
      <c r="AN75" s="3437"/>
      <c r="AO75" s="2251"/>
      <c r="AP75" s="3437"/>
      <c r="AQ75" s="2251"/>
      <c r="AR75" s="3437"/>
      <c r="AS75" s="3438"/>
      <c r="AT75" s="2252"/>
      <c r="AU75" s="1266" t="s">
        <v>439</v>
      </c>
      <c r="AV75" s="1650"/>
      <c r="AW75" s="1632"/>
      <c r="AX75" s="1632" t="str">
        <f>IF(T75="","",T75)</f>
        <v>Наименование тарифа</v>
      </c>
      <c r="AY75" s="1632"/>
      <c r="AZ75" s="1632"/>
      <c r="BA75" s="1643">
        <v>0</v>
      </c>
    </row>
    <row s="1858" customFormat="1" customHeight="1" ht="21">
      <c r="A76" s="1371"/>
      <c r="B76" s="1371" t="s">
        <v>186</v>
      </c>
      <c r="C76" s="1371"/>
      <c r="D76" s="1371"/>
      <c r="E76" s="2267" t="s">
        <v>114</v>
      </c>
      <c r="F76" s="2266">
        <v>1</v>
      </c>
      <c r="G76" s="1371"/>
      <c r="H76" s="1371"/>
      <c r="I76" s="1371"/>
      <c r="J76" s="1371"/>
      <c r="K76" s="1371"/>
      <c r="L76" s="1377"/>
      <c r="M76" s="1373"/>
      <c r="N76" s="1373"/>
      <c r="O76" s="1373"/>
      <c r="P76" s="2133"/>
      <c r="Q76" s="360"/>
      <c r="R76" s="361"/>
      <c r="S76" s="2281" t="str">
        <f>INDEX(PT_DIFFERENTIATION_NUM_TER,MATCH(B76,PT_DIFFERENTIATION_TER_ID,0))</f>
        <v>3.1</v>
      </c>
      <c r="T76" s="1530" t="s">
        <v>440</v>
      </c>
      <c r="U76" s="308"/>
      <c r="V76" s="2250"/>
      <c r="W76" s="2251"/>
      <c r="X76" s="2251"/>
      <c r="Y76" s="2251"/>
      <c r="Z76" s="2251"/>
      <c r="AA76" s="2251"/>
      <c r="AB76" s="2251"/>
      <c r="AC76" s="2252"/>
      <c r="AD76" s="2250" t="str">
        <f>INDEX(PT_DIFFERENTIATION_TER,MATCH(B76,PT_DIFFERENTIATION_TER_ID,0))</f>
        <v>без дифференциации</v>
      </c>
      <c r="AE76" s="2251"/>
      <c r="AF76" s="2251"/>
      <c r="AG76" s="2251"/>
      <c r="AH76" s="2251"/>
      <c r="AI76" s="2251"/>
      <c r="AJ76" s="2251"/>
      <c r="AK76" s="2251"/>
      <c r="AL76" s="2250"/>
      <c r="AM76" s="2251"/>
      <c r="AN76" s="3437"/>
      <c r="AO76" s="2251"/>
      <c r="AP76" s="3437"/>
      <c r="AQ76" s="2251"/>
      <c r="AR76" s="3437"/>
      <c r="AS76" s="3438"/>
      <c r="AT76" s="2252"/>
      <c r="AU76" s="1266" t="s">
        <v>441</v>
      </c>
      <c r="AV76" s="1650"/>
      <c r="AW76" s="1632"/>
      <c r="AX76" s="1632" t="str">
        <f>IF(T76="","",T76)</f>
        <v>Территория действия тарифа</v>
      </c>
      <c r="AY76" s="1632"/>
      <c r="AZ76" s="1632"/>
      <c r="BA76" s="1643">
        <v>0</v>
      </c>
    </row>
    <row s="1858" customFormat="1" customHeight="1" ht="23.25">
      <c r="A77" s="1371"/>
      <c r="B77" s="1371"/>
      <c r="C77" s="1371" t="s">
        <v>187</v>
      </c>
      <c r="D77" s="1371"/>
      <c r="E77" s="2267" t="s">
        <v>114</v>
      </c>
      <c r="F77" s="2267"/>
      <c r="G77" s="2266">
        <v>1</v>
      </c>
      <c r="H77" s="1371"/>
      <c r="I77" s="1371"/>
      <c r="J77" s="1371"/>
      <c r="K77" s="1371"/>
      <c r="L77" s="1377"/>
      <c r="M77" s="1373"/>
      <c r="N77" s="1373"/>
      <c r="O77" s="1373"/>
      <c r="P77" s="362"/>
      <c r="Q77" s="360"/>
      <c r="R77" s="361"/>
      <c r="S77" s="2281" t="str">
        <f>INDEX(PT_DIFFERENTIATION_NUM_CS,MATCH(C77,PT_DIFFERENTIATION_CS_ID,0))</f>
        <v>3.1.1</v>
      </c>
      <c r="T77" s="317" t="s">
        <v>442</v>
      </c>
      <c r="U77" s="308"/>
      <c r="V77" s="2250"/>
      <c r="W77" s="2251"/>
      <c r="X77" s="2251"/>
      <c r="Y77" s="2251"/>
      <c r="Z77" s="2251"/>
      <c r="AA77" s="2251"/>
      <c r="AB77" s="2251"/>
      <c r="AC77" s="2252"/>
      <c r="AD77" s="2250" t="str">
        <f>INDEX(PT_DIFFERENTIATION_CS,MATCH(C77,PT_DIFFERENTIATION_CS_ID,0))</f>
        <v>без дифференциации</v>
      </c>
      <c r="AE77" s="2251"/>
      <c r="AF77" s="2251"/>
      <c r="AG77" s="2251"/>
      <c r="AH77" s="2251"/>
      <c r="AI77" s="2251"/>
      <c r="AJ77" s="2251"/>
      <c r="AK77" s="2251"/>
      <c r="AL77" s="2250"/>
      <c r="AM77" s="2251"/>
      <c r="AN77" s="3437"/>
      <c r="AO77" s="2251"/>
      <c r="AP77" s="3437"/>
      <c r="AQ77" s="2251"/>
      <c r="AR77" s="3437"/>
      <c r="AS77" s="3438"/>
      <c r="AT77" s="2252"/>
      <c r="AU77" s="1266" t="s">
        <v>443</v>
      </c>
      <c r="AV77" s="1650"/>
      <c r="AW77" s="1632"/>
      <c r="AX77" s="1632" t="str">
        <f>IF(T77="","",T77)</f>
        <v>Наименование системы теплоснабжения </v>
      </c>
      <c r="AY77" s="1632"/>
      <c r="AZ77" s="1632"/>
      <c r="BA77" s="1643">
        <v>0</v>
      </c>
    </row>
    <row s="1858" customFormat="1" customHeight="1" ht="21">
      <c r="A78" s="1371"/>
      <c r="B78" s="1371"/>
      <c r="C78" s="1371"/>
      <c r="D78" s="1371" t="s">
        <v>188</v>
      </c>
      <c r="E78" s="2267" t="s">
        <v>114</v>
      </c>
      <c r="F78" s="2267"/>
      <c r="G78" s="2267"/>
      <c r="H78" s="2266">
        <v>1</v>
      </c>
      <c r="I78" s="1371"/>
      <c r="J78" s="1371"/>
      <c r="K78" s="1371"/>
      <c r="L78" s="1377"/>
      <c r="M78" s="1373"/>
      <c r="N78" s="1373"/>
      <c r="O78" s="1373"/>
      <c r="P78" s="362"/>
      <c r="Q78" s="360"/>
      <c r="R78" s="361"/>
      <c r="S78" s="2281" t="str">
        <f>INDEX(PT_DIFFERENTIATION_NUM_IST_TE,MATCH(D78,PT_DIFFERENTIATION_IST_TE_ID,0))</f>
        <v>3.1.1.1</v>
      </c>
      <c r="T78" s="318" t="s">
        <v>444</v>
      </c>
      <c r="U78" s="308"/>
      <c r="V78" s="2250"/>
      <c r="W78" s="2251"/>
      <c r="X78" s="2251"/>
      <c r="Y78" s="2251"/>
      <c r="Z78" s="2251"/>
      <c r="AA78" s="2251"/>
      <c r="AB78" s="2251"/>
      <c r="AC78" s="2252"/>
      <c r="AD78" s="2250" t="str">
        <f>INDEX(PT_DIFFERENTIATION_IST_TE,MATCH(D78,PT_DIFFERENTIATION_IST_TE_ID,0))</f>
        <v>Закрытое акционерное общество "Тепломагистраль"</v>
      </c>
      <c r="AE78" s="2251"/>
      <c r="AF78" s="2251"/>
      <c r="AG78" s="2251"/>
      <c r="AH78" s="2251"/>
      <c r="AI78" s="2251"/>
      <c r="AJ78" s="2251"/>
      <c r="AK78" s="2251"/>
      <c r="AL78" s="2250"/>
      <c r="AM78" s="2251"/>
      <c r="AN78" s="3437"/>
      <c r="AO78" s="2251"/>
      <c r="AP78" s="3437"/>
      <c r="AQ78" s="2251"/>
      <c r="AR78" s="3437"/>
      <c r="AS78" s="3438"/>
      <c r="AT78" s="2252"/>
      <c r="AU78" s="1266" t="s">
        <v>445</v>
      </c>
      <c r="AV78" s="1650"/>
      <c r="AW78" s="1632"/>
      <c r="AX78" s="1632" t="str">
        <f>IF(T78="","",T78)</f>
        <v>Источник тепловой энергии  </v>
      </c>
      <c r="AY78" s="1632"/>
      <c r="AZ78" s="1632"/>
      <c r="BA78" s="1643">
        <v>0</v>
      </c>
    </row>
    <row s="1858" customFormat="1" customHeight="1" ht="47.25">
      <c r="A79" s="1371"/>
      <c r="B79" s="1371"/>
      <c r="C79" s="1371"/>
      <c r="D79" s="1371"/>
      <c r="E79" s="2267" t="s">
        <v>114</v>
      </c>
      <c r="F79" s="2267"/>
      <c r="G79" s="2267"/>
      <c r="H79" s="2267"/>
      <c r="I79" s="2264" t="str">
        <f>S78&amp;".1"</f>
        <v>3.1.1.1.1</v>
      </c>
      <c r="J79" s="1371"/>
      <c r="K79" s="1371"/>
      <c r="L79" s="1377" t="s">
        <v>446</v>
      </c>
      <c r="M79" s="1374"/>
      <c r="N79" s="1784"/>
      <c r="O79" s="1784"/>
      <c r="P79" s="2382">
        <v>1</v>
      </c>
      <c r="Q79" s="2382"/>
      <c r="R79" s="364"/>
      <c r="S79" s="2281" t="str">
        <f>$I79</f>
        <v>3.1.1.1.1</v>
      </c>
      <c r="T79" s="293" t="s">
        <v>447</v>
      </c>
      <c r="U79" s="308"/>
      <c r="V79" s="2253"/>
      <c r="W79" s="2254"/>
      <c r="X79" s="2254"/>
      <c r="Y79" s="2254"/>
      <c r="Z79" s="2254"/>
      <c r="AA79" s="2254"/>
      <c r="AB79" s="2254"/>
      <c r="AC79" s="2255"/>
      <c r="AD79" s="2253" t="s">
        <v>489</v>
      </c>
      <c r="AE79" s="2254"/>
      <c r="AF79" s="2254"/>
      <c r="AG79" s="2254"/>
      <c r="AH79" s="2254"/>
      <c r="AI79" s="2254"/>
      <c r="AJ79" s="2254"/>
      <c r="AK79" s="2254"/>
      <c r="AL79" s="2253"/>
      <c r="AM79" s="2254"/>
      <c r="AN79" s="3439"/>
      <c r="AO79" s="2254"/>
      <c r="AP79" s="3439"/>
      <c r="AQ79" s="2254"/>
      <c r="AR79" s="3439"/>
      <c r="AS79" s="3440"/>
      <c r="AT79" s="2255"/>
      <c r="AU79" s="1266" t="s">
        <v>448</v>
      </c>
      <c r="AV79" s="1650"/>
      <c r="AW79" s="1632"/>
      <c r="AX79" s="1632" t="str">
        <f>IF(T79="","",T79)</f>
        <v>Схема подключения теплопотребляющей установки к коллектору источника тепловой энергии</v>
      </c>
      <c r="AY79" s="1632"/>
      <c r="AZ79" s="1632"/>
      <c r="BA79" s="1643">
        <v>0</v>
      </c>
    </row>
    <row s="1858" customFormat="1" customHeight="1" ht="21">
      <c r="A80" s="1371"/>
      <c r="B80" s="1371"/>
      <c r="C80" s="1371"/>
      <c r="D80" s="1371"/>
      <c r="E80" s="2267" t="s">
        <v>114</v>
      </c>
      <c r="F80" s="2267"/>
      <c r="G80" s="2267"/>
      <c r="H80" s="2267"/>
      <c r="I80" s="2294"/>
      <c r="J80" s="2264" t="str">
        <f>I79&amp;".1"</f>
        <v>3.1.1.1.1.1</v>
      </c>
      <c r="K80" s="1371"/>
      <c r="L80" s="1377" t="s">
        <v>449</v>
      </c>
      <c r="M80" s="1374"/>
      <c r="N80" s="1374"/>
      <c r="O80" s="1784"/>
      <c r="P80" s="2382"/>
      <c r="Q80" s="2382">
        <v>1</v>
      </c>
      <c r="R80" s="365"/>
      <c r="S80" s="2281" t="str">
        <f>$J80</f>
        <v>3.1.1.1.1.1</v>
      </c>
      <c r="T80" s="294" t="s">
        <v>450</v>
      </c>
      <c r="U80" s="308"/>
      <c r="V80" s="2253"/>
      <c r="W80" s="2254"/>
      <c r="X80" s="2254"/>
      <c r="Y80" s="2254"/>
      <c r="Z80" s="2254"/>
      <c r="AA80" s="2254"/>
      <c r="AB80" s="2254"/>
      <c r="AC80" s="2255"/>
      <c r="AD80" s="2253" t="s">
        <v>489</v>
      </c>
      <c r="AE80" s="2254"/>
      <c r="AF80" s="2254"/>
      <c r="AG80" s="2254"/>
      <c r="AH80" s="2254"/>
      <c r="AI80" s="2254"/>
      <c r="AJ80" s="2254"/>
      <c r="AK80" s="2254"/>
      <c r="AL80" s="2253"/>
      <c r="AM80" s="2254"/>
      <c r="AN80" s="3439"/>
      <c r="AO80" s="2254"/>
      <c r="AP80" s="3439"/>
      <c r="AQ80" s="2254"/>
      <c r="AR80" s="3439"/>
      <c r="AS80" s="3440"/>
      <c r="AT80" s="2255"/>
      <c r="AU80" s="1266" t="s">
        <v>451</v>
      </c>
      <c r="AV80" s="1650"/>
      <c r="AW80" s="1632"/>
      <c r="AX80" s="1632" t="str">
        <f>IF(T80="","",T80)</f>
        <v>Группа потребителей</v>
      </c>
      <c r="AY80" s="1632"/>
      <c r="AZ80" s="1632"/>
      <c r="BA80" s="1643">
        <v>0</v>
      </c>
    </row>
    <row s="1858" customFormat="1" customHeight="1" ht="21">
      <c r="A81" s="1371"/>
      <c r="B81" s="1371"/>
      <c r="C81" s="1371"/>
      <c r="D81" s="1371"/>
      <c r="E81" s="2267" t="s">
        <v>114</v>
      </c>
      <c r="F81" s="2267"/>
      <c r="G81" s="2267"/>
      <c r="H81" s="2267"/>
      <c r="I81" s="2294"/>
      <c r="J81" s="2294"/>
      <c r="K81" s="2264" t="str">
        <f>J80&amp;".1"</f>
        <v>3.1.1.1.1.1.1</v>
      </c>
      <c r="L81" s="1377" t="s">
        <v>452</v>
      </c>
      <c r="M81" s="1374"/>
      <c r="N81" s="1374"/>
      <c r="O81" s="1374"/>
      <c r="P81" s="2382"/>
      <c r="Q81" s="2382"/>
      <c r="R81" s="365">
        <v>1</v>
      </c>
      <c r="S81" s="2281" t="str">
        <f>$K81</f>
        <v>3.1.1.1.1.1.1</v>
      </c>
      <c r="T81" s="1355" t="s">
        <v>490</v>
      </c>
      <c r="U81" s="308"/>
      <c r="V81" s="759"/>
      <c r="W81" s="333"/>
      <c r="X81" s="759"/>
      <c r="Y81" s="1265"/>
      <c r="Z81" s="2610"/>
      <c r="AA81" s="2115" t="s">
        <v>65</v>
      </c>
      <c r="AB81" s="2610"/>
      <c r="AC81" s="2115" t="s">
        <v>65</v>
      </c>
      <c r="AD81" s="759">
        <v>963.74</v>
      </c>
      <c r="AE81" s="333"/>
      <c r="AF81" s="759"/>
      <c r="AG81" s="1265"/>
      <c r="AH81" s="2610">
        <v>46023</v>
      </c>
      <c r="AI81" s="2115" t="s">
        <v>65</v>
      </c>
      <c r="AJ81" s="2610">
        <v>46295</v>
      </c>
      <c r="AK81" s="2115" t="s">
        <v>65</v>
      </c>
      <c r="AL81" s="759">
        <v>1437.8</v>
      </c>
      <c r="AM81" s="333"/>
      <c r="AN81" s="3441"/>
      <c r="AO81" s="1265"/>
      <c r="AP81" s="3442">
        <v>46296</v>
      </c>
      <c r="AQ81" s="2115" t="s">
        <v>65</v>
      </c>
      <c r="AR81" s="3442">
        <v>46387</v>
      </c>
      <c r="AS81" s="3443" t="s">
        <v>65</v>
      </c>
      <c r="AT81" s="333"/>
      <c r="AU81" s="2261" t="s">
        <v>453</v>
      </c>
      <c r="AV81" s="1650">
        <f>STRCHECKDATE(V82:AT82)</f>
      </c>
      <c r="AW81" s="1632"/>
      <c r="AX81" s="1632" t="str">
        <f>IF(T81="","",T81)</f>
        <v>вода</v>
      </c>
      <c r="AY81" s="1632"/>
      <c r="AZ81" s="1632"/>
      <c r="BA81" s="1643">
        <v>0</v>
      </c>
    </row>
    <row s="1858" customFormat="1" customHeight="1" ht="0.75">
      <c r="A82" s="1371"/>
      <c r="B82" s="1371"/>
      <c r="C82" s="1371"/>
      <c r="D82" s="1371"/>
      <c r="E82" s="2267" t="s">
        <v>114</v>
      </c>
      <c r="F82" s="2267"/>
      <c r="G82" s="2267"/>
      <c r="H82" s="2267"/>
      <c r="I82" s="2294"/>
      <c r="J82" s="2294"/>
      <c r="K82" s="2264"/>
      <c r="L82" s="1377"/>
      <c r="M82" s="1374"/>
      <c r="N82" s="1374"/>
      <c r="O82" s="1374"/>
      <c r="P82" s="2382"/>
      <c r="Q82" s="2382"/>
      <c r="R82" s="365"/>
      <c r="S82" s="2521"/>
      <c r="T82" s="308"/>
      <c r="U82" s="308"/>
      <c r="V82" s="333"/>
      <c r="W82" s="333"/>
      <c r="X82" s="333"/>
      <c r="Y82" s="336" t="str">
        <f>Z81&amp;"-"&amp;AB81</f>
        <v>-</v>
      </c>
      <c r="Z82" s="2317"/>
      <c r="AA82" s="2115"/>
      <c r="AB82" s="2317"/>
      <c r="AC82" s="2115"/>
      <c r="AD82" s="333"/>
      <c r="AE82" s="333"/>
      <c r="AF82" s="333"/>
      <c r="AG82" s="336" t="str">
        <f>AH81&amp;"-"&amp;AJ81</f>
        <v>46023-46295</v>
      </c>
      <c r="AH82" s="2317"/>
      <c r="AI82" s="2115"/>
      <c r="AJ82" s="2317"/>
      <c r="AK82" s="2115"/>
      <c r="AL82" s="333"/>
      <c r="AM82" s="333"/>
      <c r="AN82" s="3444"/>
      <c r="AO82" s="336" t="str">
        <f>AP81&amp;"-"&amp;AR81</f>
        <v>46296-46387</v>
      </c>
      <c r="AP82" s="3445"/>
      <c r="AQ82" s="2115"/>
      <c r="AR82" s="3445"/>
      <c r="AS82" s="3443"/>
      <c r="AT82" s="333"/>
      <c r="AU82" s="2262"/>
      <c r="AV82" s="1650"/>
      <c r="AW82" s="1632"/>
      <c r="AX82" s="1632" t="str">
        <f>IF(T82="","",T82)</f>
        <v/>
      </c>
      <c r="AY82" s="1632"/>
      <c r="AZ82" s="1632"/>
      <c r="BA82" s="1643">
        <v>0</v>
      </c>
    </row>
    <row s="1858" customFormat="1" customHeight="1" ht="15">
      <c r="A83" s="1371"/>
      <c r="B83" s="1371"/>
      <c r="C83" s="1371"/>
      <c r="D83" s="1371"/>
      <c r="E83" s="2267" t="s">
        <v>114</v>
      </c>
      <c r="F83" s="2267"/>
      <c r="G83" s="2267"/>
      <c r="H83" s="2267"/>
      <c r="I83" s="2294"/>
      <c r="J83" s="2264"/>
      <c r="K83" s="1371"/>
      <c r="L83" s="1377"/>
      <c r="M83" s="1374"/>
      <c r="N83" s="1374"/>
      <c r="O83" s="1784"/>
      <c r="P83" s="2382"/>
      <c r="Q83" s="2382"/>
      <c r="R83" s="364"/>
      <c r="S83" s="3583"/>
      <c r="T83" s="3584" t="s">
        <v>454</v>
      </c>
      <c r="U83" s="3585"/>
      <c r="V83" s="3586"/>
      <c r="W83" s="3587"/>
      <c r="X83" s="3588"/>
      <c r="Y83" s="3589"/>
      <c r="Z83" s="3590"/>
      <c r="AA83" s="3591"/>
      <c r="AB83" s="3592"/>
      <c r="AC83" s="3593"/>
      <c r="AD83" s="3594"/>
      <c r="AE83" s="3595"/>
      <c r="AF83" s="3596"/>
      <c r="AG83" s="3597"/>
      <c r="AH83" s="3598"/>
      <c r="AI83" s="3599"/>
      <c r="AJ83" s="3600"/>
      <c r="AK83" s="3601"/>
      <c r="AL83" s="3602"/>
      <c r="AM83" s="3603"/>
      <c r="AN83" s="3604"/>
      <c r="AO83" s="3605"/>
      <c r="AP83" s="3606"/>
      <c r="AQ83" s="3607"/>
      <c r="AR83" s="3608"/>
      <c r="AS83" s="3609"/>
      <c r="AT83" s="3610"/>
      <c r="AU83" s="2263"/>
      <c r="AV83" s="1650"/>
      <c r="AW83" s="1632"/>
      <c r="AX83" s="1632" t="str">
        <f>IF(T83="","",T83)</f>
        <v>Добавить вид теплоносителя (параметры теплоносителя)</v>
      </c>
      <c r="AY83" s="1632"/>
      <c r="AZ83" s="1632"/>
      <c r="BA83" s="1643">
        <v>0</v>
      </c>
    </row>
    <row s="1858" customFormat="1" customHeight="1" ht="15">
      <c r="A84" s="1371"/>
      <c r="B84" s="1371"/>
      <c r="C84" s="1371"/>
      <c r="D84" s="1371"/>
      <c r="E84" s="2267" t="s">
        <v>114</v>
      </c>
      <c r="F84" s="2267"/>
      <c r="G84" s="2267"/>
      <c r="H84" s="2267"/>
      <c r="I84" s="2264"/>
      <c r="J84" s="1371"/>
      <c r="K84" s="1371"/>
      <c r="L84" s="1377"/>
      <c r="M84" s="1374"/>
      <c r="N84" s="1784"/>
      <c r="O84" s="1784"/>
      <c r="P84" s="2382"/>
      <c r="Q84" s="2382"/>
      <c r="R84" s="364"/>
      <c r="S84" s="3611"/>
      <c r="T84" s="3612" t="s">
        <v>455</v>
      </c>
      <c r="U84" s="3613"/>
      <c r="V84" s="3614"/>
      <c r="W84" s="3615"/>
      <c r="X84" s="3616"/>
      <c r="Y84" s="3617"/>
      <c r="Z84" s="3618"/>
      <c r="AA84" s="3619"/>
      <c r="AB84" s="3620"/>
      <c r="AC84" s="3621"/>
      <c r="AD84" s="3622"/>
      <c r="AE84" s="3623"/>
      <c r="AF84" s="3624"/>
      <c r="AG84" s="3625"/>
      <c r="AH84" s="3626"/>
      <c r="AI84" s="3627"/>
      <c r="AJ84" s="3628"/>
      <c r="AK84" s="3629"/>
      <c r="AL84" s="3630"/>
      <c r="AM84" s="3631"/>
      <c r="AN84" s="3632"/>
      <c r="AO84" s="3633"/>
      <c r="AP84" s="3634"/>
      <c r="AQ84" s="3635"/>
      <c r="AR84" s="3636"/>
      <c r="AS84" s="3637"/>
      <c r="AT84" s="3638"/>
      <c r="AU84" s="3639"/>
      <c r="AV84" s="1650"/>
      <c r="AW84" s="1632"/>
      <c r="AX84" s="1632" t="str">
        <f>IF(T84="","",T84)</f>
        <v>Добавить группу потребителей</v>
      </c>
      <c r="AY84" s="1632"/>
      <c r="AZ84" s="1632"/>
      <c r="BA84" s="1643">
        <v>0</v>
      </c>
    </row>
    <row s="1858" customFormat="1" customHeight="1" ht="14.25">
      <c r="A85" s="1371"/>
      <c r="B85" s="1371"/>
      <c r="C85" s="1371"/>
      <c r="D85" s="1371"/>
      <c r="E85" s="2267" t="s">
        <v>114</v>
      </c>
      <c r="F85" s="2267"/>
      <c r="G85" s="2267"/>
      <c r="H85" s="2266"/>
      <c r="I85" s="1371"/>
      <c r="J85" s="1371"/>
      <c r="K85" s="1371"/>
      <c r="L85" s="1377"/>
      <c r="M85" s="1373"/>
      <c r="N85" s="1373"/>
      <c r="O85" s="1374"/>
      <c r="P85" s="1831"/>
      <c r="Q85" s="383"/>
      <c r="R85" s="363"/>
      <c r="S85" s="3640"/>
      <c r="T85" s="3641" t="s">
        <v>456</v>
      </c>
      <c r="U85" s="3642"/>
      <c r="V85" s="3643"/>
      <c r="W85" s="3644"/>
      <c r="X85" s="3645"/>
      <c r="Y85" s="3646"/>
      <c r="Z85" s="3647"/>
      <c r="AA85" s="3648"/>
      <c r="AB85" s="3649"/>
      <c r="AC85" s="3650"/>
      <c r="AD85" s="3651"/>
      <c r="AE85" s="3652"/>
      <c r="AF85" s="3653"/>
      <c r="AG85" s="3654"/>
      <c r="AH85" s="3655"/>
      <c r="AI85" s="3656"/>
      <c r="AJ85" s="3657"/>
      <c r="AK85" s="3658"/>
      <c r="AL85" s="3659"/>
      <c r="AM85" s="3660"/>
      <c r="AN85" s="3661"/>
      <c r="AO85" s="3662"/>
      <c r="AP85" s="3663"/>
      <c r="AQ85" s="3664"/>
      <c r="AR85" s="3665"/>
      <c r="AS85" s="3666"/>
      <c r="AT85" s="3667"/>
      <c r="AU85" s="3668"/>
      <c r="AV85" s="1650"/>
      <c r="AW85" s="1632"/>
      <c r="AX85" s="1632" t="str">
        <f>IF(T85="","",T85)</f>
        <v>Добавить схему подключения</v>
      </c>
      <c r="AY85" s="1632"/>
      <c r="AZ85" s="1632"/>
      <c r="BA85" s="1643">
        <v>0</v>
      </c>
    </row>
    <row s="1858" customFormat="1" customHeight="1" ht="21">
      <c r="A86" s="1371"/>
      <c r="B86" s="1371"/>
      <c r="C86" s="1371"/>
      <c r="D86" s="1371" t="s">
        <v>191</v>
      </c>
      <c r="E86" s="2267"/>
      <c r="F86" s="2267"/>
      <c r="G86" s="2267"/>
      <c r="H86" s="2266" t="s">
        <v>114</v>
      </c>
      <c r="I86" s="1371"/>
      <c r="J86" s="1371"/>
      <c r="K86" s="1371"/>
      <c r="L86" s="1377"/>
      <c r="M86" s="1373"/>
      <c r="N86" s="1373"/>
      <c r="O86" s="1373"/>
      <c r="P86" s="362"/>
      <c r="Q86" s="360"/>
      <c r="R86" s="361"/>
      <c r="S86" s="2281" t="str">
        <f>INDEX(PT_DIFFERENTIATION_NUM_IST_TE,MATCH(D86,PT_DIFFERENTIATION_IST_TE_ID,0))</f>
        <v>3.1.1.2</v>
      </c>
      <c r="T86" s="318" t="s">
        <v>444</v>
      </c>
      <c r="U86" s="308"/>
      <c r="V86" s="2250"/>
      <c r="W86" s="2251"/>
      <c r="X86" s="2251"/>
      <c r="Y86" s="2251"/>
      <c r="Z86" s="2251"/>
      <c r="AA86" s="2251"/>
      <c r="AB86" s="2251"/>
      <c r="AC86" s="2252"/>
      <c r="AD86" s="2250" t="str">
        <f>INDEX(PT_DIFFERENTIATION_IST_TE,MATCH(D86,PT_DIFFERENTIATION_IST_TE_ID,0))</f>
        <v>Прочие теплоснабжающие, теплосетевые организации</v>
      </c>
      <c r="AE86" s="2251"/>
      <c r="AF86" s="2251"/>
      <c r="AG86" s="2251"/>
      <c r="AH86" s="2251"/>
      <c r="AI86" s="2251"/>
      <c r="AJ86" s="2251"/>
      <c r="AK86" s="2251"/>
      <c r="AL86" s="2250"/>
      <c r="AM86" s="2251"/>
      <c r="AN86" s="3437"/>
      <c r="AO86" s="2251"/>
      <c r="AP86" s="3437"/>
      <c r="AQ86" s="2251"/>
      <c r="AR86" s="3437"/>
      <c r="AS86" s="3438"/>
      <c r="AT86" s="2252"/>
      <c r="AU86" s="1266" t="s">
        <v>445</v>
      </c>
      <c r="AV86" s="1650"/>
      <c r="AW86" s="1632"/>
      <c r="AX86" s="1632" t="str">
        <f>IF(T86="","",T86)</f>
        <v>Источник тепловой энергии  </v>
      </c>
      <c r="AY86" s="1632"/>
      <c r="AZ86" s="1632"/>
      <c r="BA86" s="1643">
        <v>0</v>
      </c>
    </row>
    <row s="1858" customFormat="1" customHeight="1" ht="47.25">
      <c r="A87" s="1371"/>
      <c r="B87" s="1371"/>
      <c r="C87" s="1371"/>
      <c r="D87" s="1371"/>
      <c r="E87" s="2267"/>
      <c r="F87" s="2267"/>
      <c r="G87" s="2267"/>
      <c r="H87" s="2267">
        <v>1</v>
      </c>
      <c r="I87" s="2264" t="str">
        <f>S86&amp;".1"</f>
        <v>3.1.1.2.1</v>
      </c>
      <c r="J87" s="1371"/>
      <c r="K87" s="1371"/>
      <c r="L87" s="1377" t="s">
        <v>446</v>
      </c>
      <c r="M87" s="1374"/>
      <c r="N87" s="1784"/>
      <c r="O87" s="1784"/>
      <c r="P87" s="2382">
        <v>1</v>
      </c>
      <c r="Q87" s="2382"/>
      <c r="R87" s="364"/>
      <c r="S87" s="2281" t="str">
        <f>$I87</f>
        <v>3.1.1.2.1</v>
      </c>
      <c r="T87" s="293" t="s">
        <v>447</v>
      </c>
      <c r="U87" s="308"/>
      <c r="V87" s="2253"/>
      <c r="W87" s="2254"/>
      <c r="X87" s="2254"/>
      <c r="Y87" s="2254"/>
      <c r="Z87" s="2254"/>
      <c r="AA87" s="2254"/>
      <c r="AB87" s="2254"/>
      <c r="AC87" s="2255"/>
      <c r="AD87" s="2253" t="s">
        <v>489</v>
      </c>
      <c r="AE87" s="2254"/>
      <c r="AF87" s="2254"/>
      <c r="AG87" s="2254"/>
      <c r="AH87" s="2254"/>
      <c r="AI87" s="2254"/>
      <c r="AJ87" s="2254"/>
      <c r="AK87" s="2254"/>
      <c r="AL87" s="2253"/>
      <c r="AM87" s="2254"/>
      <c r="AN87" s="3439"/>
      <c r="AO87" s="2254"/>
      <c r="AP87" s="3439"/>
      <c r="AQ87" s="2254"/>
      <c r="AR87" s="3439"/>
      <c r="AS87" s="3440"/>
      <c r="AT87" s="2255"/>
      <c r="AU87" s="1266" t="s">
        <v>448</v>
      </c>
      <c r="AV87" s="1650"/>
      <c r="AW87" s="1632"/>
      <c r="AX87" s="1632" t="str">
        <f>IF(T87="","",T87)</f>
        <v>Схема подключения теплопотребляющей установки к коллектору источника тепловой энергии</v>
      </c>
      <c r="AY87" s="1632"/>
      <c r="AZ87" s="1632"/>
      <c r="BA87" s="1643">
        <v>0</v>
      </c>
    </row>
    <row s="1858" customFormat="1" customHeight="1" ht="21">
      <c r="A88" s="1371"/>
      <c r="B88" s="1371"/>
      <c r="C88" s="1371"/>
      <c r="D88" s="1371"/>
      <c r="E88" s="2267"/>
      <c r="F88" s="2267"/>
      <c r="G88" s="2267"/>
      <c r="H88" s="2267">
        <v>1</v>
      </c>
      <c r="I88" s="2294"/>
      <c r="J88" s="2264" t="str">
        <f>I87&amp;".1"</f>
        <v>3.1.1.2.1.1</v>
      </c>
      <c r="K88" s="1371"/>
      <c r="L88" s="1377" t="s">
        <v>449</v>
      </c>
      <c r="M88" s="1374"/>
      <c r="N88" s="1374"/>
      <c r="O88" s="1784"/>
      <c r="P88" s="2382"/>
      <c r="Q88" s="2382">
        <v>1</v>
      </c>
      <c r="R88" s="365"/>
      <c r="S88" s="2281" t="str">
        <f>$J88</f>
        <v>3.1.1.2.1.1</v>
      </c>
      <c r="T88" s="294" t="s">
        <v>450</v>
      </c>
      <c r="U88" s="308"/>
      <c r="V88" s="2253"/>
      <c r="W88" s="2254"/>
      <c r="X88" s="2254"/>
      <c r="Y88" s="2254"/>
      <c r="Z88" s="2254"/>
      <c r="AA88" s="2254"/>
      <c r="AB88" s="2254"/>
      <c r="AC88" s="2255"/>
      <c r="AD88" s="2253" t="s">
        <v>489</v>
      </c>
      <c r="AE88" s="2254"/>
      <c r="AF88" s="2254"/>
      <c r="AG88" s="2254"/>
      <c r="AH88" s="2254"/>
      <c r="AI88" s="2254"/>
      <c r="AJ88" s="2254"/>
      <c r="AK88" s="2254"/>
      <c r="AL88" s="2253"/>
      <c r="AM88" s="2254"/>
      <c r="AN88" s="3439"/>
      <c r="AO88" s="2254"/>
      <c r="AP88" s="3439"/>
      <c r="AQ88" s="2254"/>
      <c r="AR88" s="3439"/>
      <c r="AS88" s="3440"/>
      <c r="AT88" s="2255"/>
      <c r="AU88" s="1266" t="s">
        <v>451</v>
      </c>
      <c r="AV88" s="1650"/>
      <c r="AW88" s="1632"/>
      <c r="AX88" s="1632" t="str">
        <f>IF(T88="","",T88)</f>
        <v>Группа потребителей</v>
      </c>
      <c r="AY88" s="1632"/>
      <c r="AZ88" s="1632"/>
      <c r="BA88" s="1643">
        <v>0</v>
      </c>
    </row>
    <row s="1858" customFormat="1" customHeight="1" ht="21">
      <c r="A89" s="1371"/>
      <c r="B89" s="1371"/>
      <c r="C89" s="1371"/>
      <c r="D89" s="1371"/>
      <c r="E89" s="2267"/>
      <c r="F89" s="2267"/>
      <c r="G89" s="2267"/>
      <c r="H89" s="2267">
        <v>1</v>
      </c>
      <c r="I89" s="2294"/>
      <c r="J89" s="2294"/>
      <c r="K89" s="2264" t="str">
        <f>J88&amp;".1"</f>
        <v>3.1.1.2.1.1.1</v>
      </c>
      <c r="L89" s="1377" t="s">
        <v>452</v>
      </c>
      <c r="M89" s="1374"/>
      <c r="N89" s="1374"/>
      <c r="O89" s="1374"/>
      <c r="P89" s="2382"/>
      <c r="Q89" s="2382"/>
      <c r="R89" s="365">
        <v>1</v>
      </c>
      <c r="S89" s="2281" t="str">
        <f>$K89</f>
        <v>3.1.1.2.1.1.1</v>
      </c>
      <c r="T89" s="1355" t="s">
        <v>490</v>
      </c>
      <c r="U89" s="308"/>
      <c r="V89" s="759"/>
      <c r="W89" s="333"/>
      <c r="X89" s="759"/>
      <c r="Y89" s="1265"/>
      <c r="Z89" s="2610"/>
      <c r="AA89" s="2115" t="s">
        <v>65</v>
      </c>
      <c r="AB89" s="2610"/>
      <c r="AC89" s="2115" t="s">
        <v>65</v>
      </c>
      <c r="AD89" s="759">
        <v>2300.4</v>
      </c>
      <c r="AE89" s="333"/>
      <c r="AF89" s="759"/>
      <c r="AG89" s="1265"/>
      <c r="AH89" s="2610">
        <v>46023</v>
      </c>
      <c r="AI89" s="2115" t="s">
        <v>65</v>
      </c>
      <c r="AJ89" s="2610">
        <v>46295</v>
      </c>
      <c r="AK89" s="2115" t="s">
        <v>65</v>
      </c>
      <c r="AL89" s="759">
        <v>2836.04</v>
      </c>
      <c r="AM89" s="333"/>
      <c r="AN89" s="3441"/>
      <c r="AO89" s="1265"/>
      <c r="AP89" s="3442">
        <v>46296</v>
      </c>
      <c r="AQ89" s="2115" t="s">
        <v>65</v>
      </c>
      <c r="AR89" s="3442">
        <v>46387</v>
      </c>
      <c r="AS89" s="3443" t="s">
        <v>65</v>
      </c>
      <c r="AT89" s="333"/>
      <c r="AU89" s="2261" t="s">
        <v>453</v>
      </c>
      <c r="AV89" s="1650">
        <f>STRCHECKDATE(V90:AT90)</f>
      </c>
      <c r="AW89" s="1632"/>
      <c r="AX89" s="1632" t="str">
        <f>IF(T89="","",T89)</f>
        <v>вода</v>
      </c>
      <c r="AY89" s="1632"/>
      <c r="AZ89" s="1632"/>
      <c r="BA89" s="1643">
        <v>0</v>
      </c>
    </row>
    <row s="1858" customFormat="1" customHeight="1" ht="0.75">
      <c r="A90" s="1371"/>
      <c r="B90" s="1371"/>
      <c r="C90" s="1371"/>
      <c r="D90" s="1371"/>
      <c r="E90" s="2267"/>
      <c r="F90" s="2267"/>
      <c r="G90" s="2267"/>
      <c r="H90" s="2267">
        <v>1</v>
      </c>
      <c r="I90" s="2294"/>
      <c r="J90" s="2294"/>
      <c r="K90" s="2264"/>
      <c r="L90" s="1377"/>
      <c r="M90" s="1374"/>
      <c r="N90" s="1374"/>
      <c r="O90" s="1374"/>
      <c r="P90" s="2382"/>
      <c r="Q90" s="2382"/>
      <c r="R90" s="365"/>
      <c r="S90" s="2521"/>
      <c r="T90" s="308"/>
      <c r="U90" s="308"/>
      <c r="V90" s="333"/>
      <c r="W90" s="333"/>
      <c r="X90" s="333"/>
      <c r="Y90" s="336" t="str">
        <f>Z89&amp;"-"&amp;AB89</f>
        <v>-</v>
      </c>
      <c r="Z90" s="2317"/>
      <c r="AA90" s="2115"/>
      <c r="AB90" s="2317"/>
      <c r="AC90" s="2115"/>
      <c r="AD90" s="333"/>
      <c r="AE90" s="333"/>
      <c r="AF90" s="333"/>
      <c r="AG90" s="336" t="str">
        <f>AH89&amp;"-"&amp;AJ89</f>
        <v>46023-46295</v>
      </c>
      <c r="AH90" s="2317"/>
      <c r="AI90" s="2115"/>
      <c r="AJ90" s="2317"/>
      <c r="AK90" s="2115"/>
      <c r="AL90" s="333"/>
      <c r="AM90" s="333"/>
      <c r="AN90" s="3444"/>
      <c r="AO90" s="336" t="str">
        <f>AP89&amp;"-"&amp;AR89</f>
        <v>46296-46387</v>
      </c>
      <c r="AP90" s="3445"/>
      <c r="AQ90" s="2115"/>
      <c r="AR90" s="3445"/>
      <c r="AS90" s="3443"/>
      <c r="AT90" s="333"/>
      <c r="AU90" s="2262"/>
      <c r="AV90" s="1650"/>
      <c r="AW90" s="1632"/>
      <c r="AX90" s="1632" t="str">
        <f>IF(T90="","",T90)</f>
        <v/>
      </c>
      <c r="AY90" s="1632"/>
      <c r="AZ90" s="1632"/>
      <c r="BA90" s="1643">
        <v>0</v>
      </c>
    </row>
    <row s="1858" customFormat="1" customHeight="1" ht="15">
      <c r="A91" s="1371"/>
      <c r="B91" s="1371"/>
      <c r="C91" s="1371"/>
      <c r="D91" s="1371"/>
      <c r="E91" s="2267"/>
      <c r="F91" s="2267"/>
      <c r="G91" s="2267"/>
      <c r="H91" s="2267">
        <v>1</v>
      </c>
      <c r="I91" s="2294"/>
      <c r="J91" s="2264"/>
      <c r="K91" s="1371"/>
      <c r="L91" s="1377"/>
      <c r="M91" s="1374"/>
      <c r="N91" s="1374"/>
      <c r="O91" s="1784"/>
      <c r="P91" s="2382"/>
      <c r="Q91" s="2382"/>
      <c r="R91" s="364"/>
      <c r="S91" s="3669"/>
      <c r="T91" s="3670" t="s">
        <v>454</v>
      </c>
      <c r="U91" s="3671"/>
      <c r="V91" s="3672"/>
      <c r="W91" s="3673"/>
      <c r="X91" s="3674"/>
      <c r="Y91" s="3675"/>
      <c r="Z91" s="3676"/>
      <c r="AA91" s="3677"/>
      <c r="AB91" s="3678"/>
      <c r="AC91" s="3679"/>
      <c r="AD91" s="3680"/>
      <c r="AE91" s="3681"/>
      <c r="AF91" s="3682"/>
      <c r="AG91" s="3683"/>
      <c r="AH91" s="3684"/>
      <c r="AI91" s="3685"/>
      <c r="AJ91" s="3686"/>
      <c r="AK91" s="3687"/>
      <c r="AL91" s="3688"/>
      <c r="AM91" s="3689"/>
      <c r="AN91" s="3690"/>
      <c r="AO91" s="3691"/>
      <c r="AP91" s="3692"/>
      <c r="AQ91" s="3693"/>
      <c r="AR91" s="3694"/>
      <c r="AS91" s="3695"/>
      <c r="AT91" s="3696"/>
      <c r="AU91" s="2263"/>
      <c r="AV91" s="1650"/>
      <c r="AW91" s="1632"/>
      <c r="AX91" s="1632" t="str">
        <f>IF(T91="","",T91)</f>
        <v>Добавить вид теплоносителя (параметры теплоносителя)</v>
      </c>
      <c r="AY91" s="1632"/>
      <c r="AZ91" s="1632"/>
      <c r="BA91" s="1643">
        <v>0</v>
      </c>
    </row>
    <row s="1858" customFormat="1" customHeight="1" ht="15">
      <c r="A92" s="1371"/>
      <c r="B92" s="1371"/>
      <c r="C92" s="1371"/>
      <c r="D92" s="1371"/>
      <c r="E92" s="2267"/>
      <c r="F92" s="2267"/>
      <c r="G92" s="2267"/>
      <c r="H92" s="2267">
        <v>1</v>
      </c>
      <c r="I92" s="2264"/>
      <c r="J92" s="1371"/>
      <c r="K92" s="1371"/>
      <c r="L92" s="1377"/>
      <c r="M92" s="1374"/>
      <c r="N92" s="1784"/>
      <c r="O92" s="1784"/>
      <c r="P92" s="2382"/>
      <c r="Q92" s="2382"/>
      <c r="R92" s="364"/>
      <c r="S92" s="3697"/>
      <c r="T92" s="3698" t="s">
        <v>455</v>
      </c>
      <c r="U92" s="3699"/>
      <c r="V92" s="3700"/>
      <c r="W92" s="3701"/>
      <c r="X92" s="3702"/>
      <c r="Y92" s="3703"/>
      <c r="Z92" s="3704"/>
      <c r="AA92" s="3705"/>
      <c r="AB92" s="3706"/>
      <c r="AC92" s="3707"/>
      <c r="AD92" s="3708"/>
      <c r="AE92" s="3709"/>
      <c r="AF92" s="3710"/>
      <c r="AG92" s="3711"/>
      <c r="AH92" s="3712"/>
      <c r="AI92" s="3713"/>
      <c r="AJ92" s="3714"/>
      <c r="AK92" s="3715"/>
      <c r="AL92" s="3716"/>
      <c r="AM92" s="3717"/>
      <c r="AN92" s="3718"/>
      <c r="AO92" s="3719"/>
      <c r="AP92" s="3720"/>
      <c r="AQ92" s="3721"/>
      <c r="AR92" s="3722"/>
      <c r="AS92" s="3723"/>
      <c r="AT92" s="3724"/>
      <c r="AU92" s="3725"/>
      <c r="AV92" s="1650"/>
      <c r="AW92" s="1632"/>
      <c r="AX92" s="1632" t="str">
        <f>IF(T92="","",T92)</f>
        <v>Добавить группу потребителей</v>
      </c>
      <c r="AY92" s="1632"/>
      <c r="AZ92" s="1632"/>
      <c r="BA92" s="1643">
        <v>0</v>
      </c>
    </row>
    <row s="1858" customFormat="1" customHeight="1" ht="14.25">
      <c r="A93" s="1371"/>
      <c r="B93" s="1371"/>
      <c r="C93" s="1371"/>
      <c r="D93" s="1371"/>
      <c r="E93" s="2267"/>
      <c r="F93" s="2267"/>
      <c r="G93" s="2267"/>
      <c r="H93" s="2266">
        <v>1</v>
      </c>
      <c r="I93" s="1371"/>
      <c r="J93" s="1371"/>
      <c r="K93" s="1371"/>
      <c r="L93" s="1377"/>
      <c r="M93" s="1373"/>
      <c r="N93" s="1373"/>
      <c r="O93" s="1374"/>
      <c r="P93" s="1831"/>
      <c r="Q93" s="383"/>
      <c r="R93" s="363"/>
      <c r="S93" s="3726"/>
      <c r="T93" s="3727" t="s">
        <v>456</v>
      </c>
      <c r="U93" s="3728"/>
      <c r="V93" s="3729"/>
      <c r="W93" s="3730"/>
      <c r="X93" s="3731"/>
      <c r="Y93" s="3732"/>
      <c r="Z93" s="3733"/>
      <c r="AA93" s="3734"/>
      <c r="AB93" s="3735"/>
      <c r="AC93" s="3736"/>
      <c r="AD93" s="3737"/>
      <c r="AE93" s="3738"/>
      <c r="AF93" s="3739"/>
      <c r="AG93" s="3740"/>
      <c r="AH93" s="3741"/>
      <c r="AI93" s="3742"/>
      <c r="AJ93" s="3743"/>
      <c r="AK93" s="3744"/>
      <c r="AL93" s="3745"/>
      <c r="AM93" s="3746"/>
      <c r="AN93" s="3747"/>
      <c r="AO93" s="3748"/>
      <c r="AP93" s="3749"/>
      <c r="AQ93" s="3750"/>
      <c r="AR93" s="3751"/>
      <c r="AS93" s="3752"/>
      <c r="AT93" s="3753"/>
      <c r="AU93" s="3754"/>
      <c r="AV93" s="1650"/>
      <c r="AW93" s="1632"/>
      <c r="AX93" s="1632" t="str">
        <f>IF(T93="","",T93)</f>
        <v>Добавить схему подключения</v>
      </c>
      <c r="AY93" s="1632"/>
      <c r="AZ93" s="1632"/>
      <c r="BA93" s="1643">
        <v>0</v>
      </c>
    </row>
    <row s="630" customFormat="1" customHeight="1" ht="0.75">
      <c r="A94" s="1351"/>
      <c r="B94" s="1351"/>
      <c r="C94" s="1351"/>
      <c r="D94" s="1351"/>
      <c r="E94" s="2267" t="s">
        <v>114</v>
      </c>
      <c r="F94" s="2267"/>
      <c r="G94" s="2266"/>
      <c r="H94" s="1351"/>
      <c r="I94" s="1351"/>
      <c r="J94" s="1351"/>
      <c r="K94" s="1351"/>
      <c r="L94" s="1553"/>
      <c r="M94" s="1323"/>
      <c r="N94" s="1323"/>
      <c r="O94" s="1650"/>
      <c r="P94" s="1324"/>
      <c r="Q94" s="1352"/>
      <c r="R94" s="1324"/>
      <c r="S94" s="1326"/>
      <c r="T94" s="1327" t="s">
        <v>172</v>
      </c>
      <c r="U94" s="1328"/>
      <c r="V94" s="1328"/>
      <c r="W94" s="1328"/>
      <c r="X94" s="1328"/>
      <c r="Y94" s="1328"/>
      <c r="Z94" s="1328"/>
      <c r="AA94" s="1328"/>
      <c r="AB94" s="1328"/>
      <c r="AC94" s="1328"/>
      <c r="AD94" s="1328"/>
      <c r="AE94" s="1328"/>
      <c r="AF94" s="1328"/>
      <c r="AG94" s="1328"/>
      <c r="AH94" s="1328"/>
      <c r="AI94" s="1328"/>
      <c r="AJ94" s="1328"/>
      <c r="AK94" s="1328"/>
      <c r="AL94" s="1328"/>
      <c r="AM94" s="1328"/>
      <c r="AN94" s="3458"/>
      <c r="AO94" s="1328"/>
      <c r="AP94" s="3458"/>
      <c r="AQ94" s="1328"/>
      <c r="AR94" s="3458"/>
      <c r="AS94" s="3458"/>
      <c r="AT94" s="1328"/>
      <c r="AU94" s="1328"/>
      <c r="AV94" s="1650"/>
      <c r="AW94" s="1632"/>
      <c r="AX94" s="1632" t="str">
        <f>IF(T94="","",T94)</f>
        <v>Добавить источник для дифференциации</v>
      </c>
      <c r="AY94" s="1632"/>
      <c r="AZ94" s="1632"/>
      <c r="BA94" s="1650">
        <v>0</v>
      </c>
    </row>
    <row s="630" customFormat="1" customHeight="1" ht="0.75">
      <c r="A95" s="1351"/>
      <c r="B95" s="1351"/>
      <c r="C95" s="1351"/>
      <c r="D95" s="1351"/>
      <c r="E95" s="2267" t="s">
        <v>114</v>
      </c>
      <c r="F95" s="2266"/>
      <c r="G95" s="1351"/>
      <c r="H95" s="1351"/>
      <c r="I95" s="1351"/>
      <c r="J95" s="1351"/>
      <c r="K95" s="1351"/>
      <c r="L95" s="1553"/>
      <c r="M95" s="1329"/>
      <c r="N95" s="1329"/>
      <c r="O95" s="1650"/>
      <c r="P95" s="1324"/>
      <c r="Q95" s="1352"/>
      <c r="R95" s="1324"/>
      <c r="S95" s="1330"/>
      <c r="T95" s="1331" t="s">
        <v>173</v>
      </c>
      <c r="U95" s="1332"/>
      <c r="V95" s="1332"/>
      <c r="W95" s="1332"/>
      <c r="X95" s="1332"/>
      <c r="Y95" s="1332"/>
      <c r="Z95" s="1332"/>
      <c r="AA95" s="1332"/>
      <c r="AB95" s="1332"/>
      <c r="AC95" s="1332"/>
      <c r="AD95" s="1332"/>
      <c r="AE95" s="1332"/>
      <c r="AF95" s="1332"/>
      <c r="AG95" s="1332"/>
      <c r="AH95" s="1332"/>
      <c r="AI95" s="1332"/>
      <c r="AJ95" s="1332"/>
      <c r="AK95" s="1332"/>
      <c r="AL95" s="1332"/>
      <c r="AM95" s="1332"/>
      <c r="AN95" s="3459"/>
      <c r="AO95" s="1332"/>
      <c r="AP95" s="3459"/>
      <c r="AQ95" s="1332"/>
      <c r="AR95" s="3459"/>
      <c r="AS95" s="3459"/>
      <c r="AT95" s="1332"/>
      <c r="AU95" s="1332"/>
      <c r="AV95" s="1650"/>
      <c r="AW95" s="1632"/>
      <c r="AX95" s="1632" t="str">
        <f>IF(T95="","",T95)</f>
        <v>Добавить централизованную систему для дифференциации</v>
      </c>
      <c r="AY95" s="1632"/>
      <c r="AZ95" s="1632"/>
      <c r="BA95" s="1650">
        <v>0</v>
      </c>
    </row>
    <row s="630" customFormat="1" customHeight="1" ht="0.75">
      <c r="A96" s="1351"/>
      <c r="B96" s="1351"/>
      <c r="C96" s="1351"/>
      <c r="D96" s="1351"/>
      <c r="E96" s="2266" t="s">
        <v>114</v>
      </c>
      <c r="F96" s="1351"/>
      <c r="G96" s="1351"/>
      <c r="H96" s="1351"/>
      <c r="I96" s="1351"/>
      <c r="J96" s="1351"/>
      <c r="K96" s="1351"/>
      <c r="L96" s="1553"/>
      <c r="M96" s="1329"/>
      <c r="N96" s="1329"/>
      <c r="O96" s="1650"/>
      <c r="P96" s="1324"/>
      <c r="Q96" s="1352"/>
      <c r="R96" s="1324"/>
      <c r="S96" s="1330"/>
      <c r="T96" s="1333" t="s">
        <v>174</v>
      </c>
      <c r="U96" s="1332"/>
      <c r="V96" s="1332"/>
      <c r="W96" s="1332"/>
      <c r="X96" s="1332"/>
      <c r="Y96" s="1332"/>
      <c r="Z96" s="1332"/>
      <c r="AA96" s="1332"/>
      <c r="AB96" s="1332"/>
      <c r="AC96" s="1332"/>
      <c r="AD96" s="1332"/>
      <c r="AE96" s="1332"/>
      <c r="AF96" s="1332"/>
      <c r="AG96" s="1332"/>
      <c r="AH96" s="1332"/>
      <c r="AI96" s="1332"/>
      <c r="AJ96" s="1332"/>
      <c r="AK96" s="1332"/>
      <c r="AL96" s="1332"/>
      <c r="AM96" s="1332"/>
      <c r="AN96" s="3459"/>
      <c r="AO96" s="1332"/>
      <c r="AP96" s="3459"/>
      <c r="AQ96" s="1332"/>
      <c r="AR96" s="3459"/>
      <c r="AS96" s="3459"/>
      <c r="AT96" s="1332"/>
      <c r="AU96" s="1332"/>
      <c r="AV96" s="1650"/>
      <c r="AW96" s="1632"/>
      <c r="AX96" s="1632" t="str">
        <f>IF(T96="","",T96)</f>
        <v>Добавить территорию для дифференциации</v>
      </c>
      <c r="AY96" s="1632"/>
      <c r="AZ96" s="1632"/>
      <c r="BA96" s="1650">
        <v>0</v>
      </c>
    </row>
    <row s="1858" customFormat="1" customHeight="1" ht="21">
      <c r="A97" s="1371" t="s">
        <v>194</v>
      </c>
      <c r="B97" s="1371"/>
      <c r="C97" s="1371"/>
      <c r="D97" s="1371"/>
      <c r="E97" s="2266" t="s">
        <v>95</v>
      </c>
      <c r="F97" s="1371"/>
      <c r="G97" s="1371"/>
      <c r="H97" s="1371"/>
      <c r="I97" s="1371"/>
      <c r="J97" s="1371"/>
      <c r="K97" s="1371"/>
      <c r="L97" s="1377"/>
      <c r="M97" s="1373"/>
      <c r="N97" s="1373"/>
      <c r="O97" s="1373"/>
      <c r="P97" s="2405"/>
      <c r="Q97" s="1831"/>
      <c r="R97" s="363"/>
      <c r="S97" s="2281" t="str">
        <f>INDEX(PT_DIFFERENTIATION_NUM_NTAR,MATCH(A97,PT_DIFFERENTIATION_NTAR_ID,0))</f>
        <v>4</v>
      </c>
      <c r="T97" s="1533" t="s">
        <v>127</v>
      </c>
      <c r="U97" s="308"/>
      <c r="V97" s="2250"/>
      <c r="W97" s="2251"/>
      <c r="X97" s="2251"/>
      <c r="Y97" s="2251"/>
      <c r="Z97" s="2251"/>
      <c r="AA97" s="2251"/>
      <c r="AB97" s="2251"/>
      <c r="AC97" s="2252"/>
      <c r="AD97" s="2250" t="str">
        <f>INDEX(PT_DIFFERENTIATION_NTAR,MATCH(A97,PT_DIFFERENTIATION_NTAR_ID,0))</f>
        <v>Льготные тарифы на тепловую энергию, поставляемую АО "ТЭК СПб" потребителям, расположенным на территории Санкт-Петербурга 
</v>
      </c>
      <c r="AE97" s="2251"/>
      <c r="AF97" s="2251"/>
      <c r="AG97" s="2251"/>
      <c r="AH97" s="2251"/>
      <c r="AI97" s="2251"/>
      <c r="AJ97" s="2251"/>
      <c r="AK97" s="2251"/>
      <c r="AL97" s="2250"/>
      <c r="AM97" s="2251"/>
      <c r="AN97" s="3437"/>
      <c r="AO97" s="2251"/>
      <c r="AP97" s="3437"/>
      <c r="AQ97" s="2251"/>
      <c r="AR97" s="3437"/>
      <c r="AS97" s="3438"/>
      <c r="AT97" s="2252"/>
      <c r="AU97" s="1266" t="s">
        <v>439</v>
      </c>
      <c r="AV97" s="1650"/>
      <c r="AW97" s="1632"/>
      <c r="AX97" s="1632" t="str">
        <f>IF(T97="","",T97)</f>
        <v>Наименование тарифа</v>
      </c>
      <c r="AY97" s="1632"/>
      <c r="AZ97" s="1632"/>
      <c r="BA97" s="1643">
        <v>0</v>
      </c>
    </row>
    <row s="1858" customFormat="1" customHeight="1" ht="21">
      <c r="A98" s="1371"/>
      <c r="B98" s="1371" t="s">
        <v>195</v>
      </c>
      <c r="C98" s="1371"/>
      <c r="D98" s="1371"/>
      <c r="E98" s="2267" t="s">
        <v>94</v>
      </c>
      <c r="F98" s="2266">
        <v>1</v>
      </c>
      <c r="G98" s="1371"/>
      <c r="H98" s="1371"/>
      <c r="I98" s="1371"/>
      <c r="J98" s="1371"/>
      <c r="K98" s="1371"/>
      <c r="L98" s="1377"/>
      <c r="M98" s="1373"/>
      <c r="N98" s="1373"/>
      <c r="O98" s="1373"/>
      <c r="P98" s="2133"/>
      <c r="Q98" s="360"/>
      <c r="R98" s="361"/>
      <c r="S98" s="2281" t="str">
        <f>INDEX(PT_DIFFERENTIATION_NUM_TER,MATCH(B98,PT_DIFFERENTIATION_TER_ID,0))</f>
        <v>4.1</v>
      </c>
      <c r="T98" s="1530" t="s">
        <v>440</v>
      </c>
      <c r="U98" s="308"/>
      <c r="V98" s="2250"/>
      <c r="W98" s="2251"/>
      <c r="X98" s="2251"/>
      <c r="Y98" s="2251"/>
      <c r="Z98" s="2251"/>
      <c r="AA98" s="2251"/>
      <c r="AB98" s="2251"/>
      <c r="AC98" s="2252"/>
      <c r="AD98" s="2250" t="str">
        <f>INDEX(PT_DIFFERENTIATION_TER,MATCH(B98,PT_DIFFERENTIATION_TER_ID,0))</f>
        <v>без дифференциации</v>
      </c>
      <c r="AE98" s="2251"/>
      <c r="AF98" s="2251"/>
      <c r="AG98" s="2251"/>
      <c r="AH98" s="2251"/>
      <c r="AI98" s="2251"/>
      <c r="AJ98" s="2251"/>
      <c r="AK98" s="2251"/>
      <c r="AL98" s="2250"/>
      <c r="AM98" s="2251"/>
      <c r="AN98" s="3437"/>
      <c r="AO98" s="2251"/>
      <c r="AP98" s="3437"/>
      <c r="AQ98" s="2251"/>
      <c r="AR98" s="3437"/>
      <c r="AS98" s="3438"/>
      <c r="AT98" s="2252"/>
      <c r="AU98" s="1266" t="s">
        <v>441</v>
      </c>
      <c r="AV98" s="1650"/>
      <c r="AW98" s="1632"/>
      <c r="AX98" s="1632" t="str">
        <f>IF(T98="","",T98)</f>
        <v>Территория действия тарифа</v>
      </c>
      <c r="AY98" s="1632"/>
      <c r="AZ98" s="1632"/>
      <c r="BA98" s="1643">
        <v>0</v>
      </c>
    </row>
    <row s="1858" customFormat="1" customHeight="1" ht="23.25">
      <c r="A99" s="1371"/>
      <c r="B99" s="1371"/>
      <c r="C99" s="1371" t="s">
        <v>196</v>
      </c>
      <c r="D99" s="1371"/>
      <c r="E99" s="2267" t="s">
        <v>94</v>
      </c>
      <c r="F99" s="2267"/>
      <c r="G99" s="2266">
        <v>1</v>
      </c>
      <c r="H99" s="1371"/>
      <c r="I99" s="1371"/>
      <c r="J99" s="1371"/>
      <c r="K99" s="1371"/>
      <c r="L99" s="1377"/>
      <c r="M99" s="1373"/>
      <c r="N99" s="1373"/>
      <c r="O99" s="1373"/>
      <c r="P99" s="362"/>
      <c r="Q99" s="360"/>
      <c r="R99" s="361"/>
      <c r="S99" s="2281" t="str">
        <f>INDEX(PT_DIFFERENTIATION_NUM_CS,MATCH(C99,PT_DIFFERENTIATION_CS_ID,0))</f>
        <v>4.1.1</v>
      </c>
      <c r="T99" s="317" t="s">
        <v>442</v>
      </c>
      <c r="U99" s="308"/>
      <c r="V99" s="2250"/>
      <c r="W99" s="2251"/>
      <c r="X99" s="2251"/>
      <c r="Y99" s="2251"/>
      <c r="Z99" s="2251"/>
      <c r="AA99" s="2251"/>
      <c r="AB99" s="2251"/>
      <c r="AC99" s="2252"/>
      <c r="AD99" s="2250" t="str">
        <f>INDEX(PT_DIFFERENTIATION_CS,MATCH(C99,PT_DIFFERENTIATION_CS_ID,0))</f>
        <v>без дифференциации</v>
      </c>
      <c r="AE99" s="2251"/>
      <c r="AF99" s="2251"/>
      <c r="AG99" s="2251"/>
      <c r="AH99" s="2251"/>
      <c r="AI99" s="2251"/>
      <c r="AJ99" s="2251"/>
      <c r="AK99" s="2251"/>
      <c r="AL99" s="2250"/>
      <c r="AM99" s="2251"/>
      <c r="AN99" s="3437"/>
      <c r="AO99" s="2251"/>
      <c r="AP99" s="3437"/>
      <c r="AQ99" s="2251"/>
      <c r="AR99" s="3437"/>
      <c r="AS99" s="3438"/>
      <c r="AT99" s="2252"/>
      <c r="AU99" s="1266" t="s">
        <v>443</v>
      </c>
      <c r="AV99" s="1650"/>
      <c r="AW99" s="1632"/>
      <c r="AX99" s="1632" t="str">
        <f>IF(T99="","",T99)</f>
        <v>Наименование системы теплоснабжения </v>
      </c>
      <c r="AY99" s="1632"/>
      <c r="AZ99" s="1632"/>
      <c r="BA99" s="1643">
        <v>0</v>
      </c>
    </row>
    <row s="1858" customFormat="1" customHeight="1" ht="21">
      <c r="A100" s="1371"/>
      <c r="B100" s="1371"/>
      <c r="C100" s="1371"/>
      <c r="D100" s="1371" t="s">
        <v>197</v>
      </c>
      <c r="E100" s="2267" t="s">
        <v>94</v>
      </c>
      <c r="F100" s="2267"/>
      <c r="G100" s="2267"/>
      <c r="H100" s="2266">
        <v>1</v>
      </c>
      <c r="I100" s="1371"/>
      <c r="J100" s="1371"/>
      <c r="K100" s="1371"/>
      <c r="L100" s="1377"/>
      <c r="M100" s="1373"/>
      <c r="N100" s="1373"/>
      <c r="O100" s="1373"/>
      <c r="P100" s="362"/>
      <c r="Q100" s="360"/>
      <c r="R100" s="361"/>
      <c r="S100" s="2281" t="str">
        <f>INDEX(PT_DIFFERENTIATION_NUM_IST_TE,MATCH(D100,PT_DIFFERENTIATION_IST_TE_ID,0))</f>
        <v>4.1.1.1</v>
      </c>
      <c r="T100" s="318" t="s">
        <v>444</v>
      </c>
      <c r="U100" s="308"/>
      <c r="V100" s="2250"/>
      <c r="W100" s="2251"/>
      <c r="X100" s="2251"/>
      <c r="Y100" s="2251"/>
      <c r="Z100" s="2251"/>
      <c r="AA100" s="2251"/>
      <c r="AB100" s="2251"/>
      <c r="AC100" s="2252"/>
      <c r="AD100" s="2250" t="str">
        <f>INDEX(PT_DIFFERENTIATION_IST_TE,MATCH(D100,PT_DIFFERENTIATION_IST_TE_ID,0))</f>
        <v>без дифференциации</v>
      </c>
      <c r="AE100" s="2251"/>
      <c r="AF100" s="2251"/>
      <c r="AG100" s="2251"/>
      <c r="AH100" s="2251"/>
      <c r="AI100" s="2251"/>
      <c r="AJ100" s="2251"/>
      <c r="AK100" s="2251"/>
      <c r="AL100" s="2250"/>
      <c r="AM100" s="2251"/>
      <c r="AN100" s="3437"/>
      <c r="AO100" s="2251"/>
      <c r="AP100" s="3437"/>
      <c r="AQ100" s="2251"/>
      <c r="AR100" s="3437"/>
      <c r="AS100" s="3438"/>
      <c r="AT100" s="2252"/>
      <c r="AU100" s="1266" t="s">
        <v>445</v>
      </c>
      <c r="AV100" s="1650"/>
      <c r="AW100" s="1632"/>
      <c r="AX100" s="1632" t="str">
        <f>IF(T100="","",T100)</f>
        <v>Источник тепловой энергии  </v>
      </c>
      <c r="AY100" s="1632"/>
      <c r="AZ100" s="1632"/>
      <c r="BA100" s="1643">
        <v>0</v>
      </c>
    </row>
    <row s="1858" customFormat="1" customHeight="1" ht="47.25">
      <c r="A101" s="1371"/>
      <c r="B101" s="1371"/>
      <c r="C101" s="1371"/>
      <c r="D101" s="1371"/>
      <c r="E101" s="2267" t="s">
        <v>94</v>
      </c>
      <c r="F101" s="2267"/>
      <c r="G101" s="2267"/>
      <c r="H101" s="2267"/>
      <c r="I101" s="2264" t="str">
        <f>S100&amp;".1"</f>
        <v>4.1.1.1.1</v>
      </c>
      <c r="J101" s="1371"/>
      <c r="K101" s="1371"/>
      <c r="L101" s="1377" t="s">
        <v>446</v>
      </c>
      <c r="M101" s="1374"/>
      <c r="N101" s="1784"/>
      <c r="O101" s="1784"/>
      <c r="P101" s="2382">
        <v>1</v>
      </c>
      <c r="Q101" s="2382"/>
      <c r="R101" s="364"/>
      <c r="S101" s="2281" t="str">
        <f>$I101</f>
        <v>4.1.1.1.1</v>
      </c>
      <c r="T101" s="293" t="s">
        <v>447</v>
      </c>
      <c r="U101" s="308"/>
      <c r="V101" s="2253"/>
      <c r="W101" s="2254"/>
      <c r="X101" s="2254"/>
      <c r="Y101" s="2254"/>
      <c r="Z101" s="2254"/>
      <c r="AA101" s="2254"/>
      <c r="AB101" s="2254"/>
      <c r="AC101" s="2255"/>
      <c r="AD101" s="2253" t="s">
        <v>489</v>
      </c>
      <c r="AE101" s="2254"/>
      <c r="AF101" s="2254"/>
      <c r="AG101" s="2254"/>
      <c r="AH101" s="2254"/>
      <c r="AI101" s="2254"/>
      <c r="AJ101" s="2254"/>
      <c r="AK101" s="2254"/>
      <c r="AL101" s="2253"/>
      <c r="AM101" s="2254"/>
      <c r="AN101" s="3439"/>
      <c r="AO101" s="2254"/>
      <c r="AP101" s="3439"/>
      <c r="AQ101" s="2254"/>
      <c r="AR101" s="3439"/>
      <c r="AS101" s="3440"/>
      <c r="AT101" s="2255"/>
      <c r="AU101" s="1266" t="s">
        <v>448</v>
      </c>
      <c r="AV101" s="1650"/>
      <c r="AW101" s="1632"/>
      <c r="AX101" s="1632" t="str">
        <f>IF(T101="","",T101)</f>
        <v>Схема подключения теплопотребляющей установки к коллектору источника тепловой энергии</v>
      </c>
      <c r="AY101" s="1632"/>
      <c r="AZ101" s="1632"/>
      <c r="BA101" s="1643">
        <v>0</v>
      </c>
    </row>
    <row s="1858" customFormat="1" customHeight="1" ht="21">
      <c r="A102" s="1371"/>
      <c r="B102" s="1371"/>
      <c r="C102" s="1371"/>
      <c r="D102" s="1371"/>
      <c r="E102" s="2267" t="s">
        <v>94</v>
      </c>
      <c r="F102" s="2267"/>
      <c r="G102" s="2267"/>
      <c r="H102" s="2267"/>
      <c r="I102" s="2294"/>
      <c r="J102" s="2264" t="str">
        <f>I101&amp;".1"</f>
        <v>4.1.1.1.1.1</v>
      </c>
      <c r="K102" s="1371"/>
      <c r="L102" s="1377" t="s">
        <v>449</v>
      </c>
      <c r="M102" s="1374"/>
      <c r="N102" s="1374"/>
      <c r="O102" s="1784"/>
      <c r="P102" s="2382"/>
      <c r="Q102" s="2382">
        <v>1</v>
      </c>
      <c r="R102" s="365"/>
      <c r="S102" s="2281" t="str">
        <f>$J102</f>
        <v>4.1.1.1.1.1</v>
      </c>
      <c r="T102" s="294" t="s">
        <v>450</v>
      </c>
      <c r="U102" s="308"/>
      <c r="V102" s="2253"/>
      <c r="W102" s="2254"/>
      <c r="X102" s="2254"/>
      <c r="Y102" s="2254"/>
      <c r="Z102" s="2254"/>
      <c r="AA102" s="2254"/>
      <c r="AB102" s="2254"/>
      <c r="AC102" s="2255"/>
      <c r="AD102" s="2253" t="s">
        <v>491</v>
      </c>
      <c r="AE102" s="2254"/>
      <c r="AF102" s="2254"/>
      <c r="AG102" s="2254"/>
      <c r="AH102" s="2254"/>
      <c r="AI102" s="2254"/>
      <c r="AJ102" s="2254"/>
      <c r="AK102" s="2254"/>
      <c r="AL102" s="2253"/>
      <c r="AM102" s="2254"/>
      <c r="AN102" s="3439"/>
      <c r="AO102" s="2254"/>
      <c r="AP102" s="3439"/>
      <c r="AQ102" s="2254"/>
      <c r="AR102" s="3439"/>
      <c r="AS102" s="3440"/>
      <c r="AT102" s="2255"/>
      <c r="AU102" s="1266" t="s">
        <v>451</v>
      </c>
      <c r="AV102" s="1650"/>
      <c r="AW102" s="1632"/>
      <c r="AX102" s="1632" t="str">
        <f>IF(T102="","",T102)</f>
        <v>Группа потребителей</v>
      </c>
      <c r="AY102" s="1632"/>
      <c r="AZ102" s="1632"/>
      <c r="BA102" s="1643">
        <v>0</v>
      </c>
    </row>
    <row s="1858" customFormat="1" customHeight="1" ht="21">
      <c r="A103" s="1371"/>
      <c r="B103" s="1371"/>
      <c r="C103" s="1371"/>
      <c r="D103" s="1371"/>
      <c r="E103" s="2267" t="s">
        <v>94</v>
      </c>
      <c r="F103" s="2267"/>
      <c r="G103" s="2267"/>
      <c r="H103" s="2267"/>
      <c r="I103" s="2294"/>
      <c r="J103" s="2294"/>
      <c r="K103" s="2264" t="str">
        <f>J102&amp;".1"</f>
        <v>4.1.1.1.1.1.1</v>
      </c>
      <c r="L103" s="1377" t="s">
        <v>452</v>
      </c>
      <c r="M103" s="1374"/>
      <c r="N103" s="1374"/>
      <c r="O103" s="1374"/>
      <c r="P103" s="2382"/>
      <c r="Q103" s="2382"/>
      <c r="R103" s="365">
        <v>1</v>
      </c>
      <c r="S103" s="2281" t="str">
        <f>$K103</f>
        <v>4.1.1.1.1.1.1</v>
      </c>
      <c r="T103" s="1355" t="s">
        <v>490</v>
      </c>
      <c r="U103" s="308"/>
      <c r="V103" s="759"/>
      <c r="W103" s="333"/>
      <c r="X103" s="759"/>
      <c r="Y103" s="1265"/>
      <c r="Z103" s="2610"/>
      <c r="AA103" s="2115" t="s">
        <v>65</v>
      </c>
      <c r="AB103" s="2610"/>
      <c r="AC103" s="2115" t="s">
        <v>65</v>
      </c>
      <c r="AD103" s="759">
        <v>2466.22</v>
      </c>
      <c r="AE103" s="333"/>
      <c r="AF103" s="759"/>
      <c r="AG103" s="1265"/>
      <c r="AH103" s="2610">
        <v>46023</v>
      </c>
      <c r="AI103" s="2115" t="s">
        <v>65</v>
      </c>
      <c r="AJ103" s="2610">
        <v>46295</v>
      </c>
      <c r="AK103" s="2115" t="s">
        <v>65</v>
      </c>
      <c r="AL103" s="759">
        <v>2836.15</v>
      </c>
      <c r="AM103" s="333"/>
      <c r="AN103" s="3441"/>
      <c r="AO103" s="1265"/>
      <c r="AP103" s="3442">
        <v>46296</v>
      </c>
      <c r="AQ103" s="2115" t="s">
        <v>65</v>
      </c>
      <c r="AR103" s="3442">
        <v>46387</v>
      </c>
      <c r="AS103" s="3443" t="s">
        <v>65</v>
      </c>
      <c r="AT103" s="333"/>
      <c r="AU103" s="2261" t="s">
        <v>453</v>
      </c>
      <c r="AV103" s="1650">
        <f>STRCHECKDATE(V104:AT104)</f>
      </c>
      <c r="AW103" s="1632"/>
      <c r="AX103" s="1632" t="str">
        <f>IF(T103="","",T103)</f>
        <v>вода</v>
      </c>
      <c r="AY103" s="1632"/>
      <c r="AZ103" s="1632"/>
      <c r="BA103" s="1643">
        <v>0</v>
      </c>
    </row>
    <row s="1858" customFormat="1" customHeight="1" ht="0.75">
      <c r="A104" s="1371"/>
      <c r="B104" s="1371"/>
      <c r="C104" s="1371"/>
      <c r="D104" s="1371"/>
      <c r="E104" s="2267" t="s">
        <v>94</v>
      </c>
      <c r="F104" s="2267"/>
      <c r="G104" s="2267"/>
      <c r="H104" s="2267"/>
      <c r="I104" s="2294"/>
      <c r="J104" s="2294"/>
      <c r="K104" s="2264"/>
      <c r="L104" s="1377"/>
      <c r="M104" s="1374"/>
      <c r="N104" s="1374"/>
      <c r="O104" s="1374"/>
      <c r="P104" s="2382"/>
      <c r="Q104" s="2382"/>
      <c r="R104" s="365"/>
      <c r="S104" s="2521"/>
      <c r="T104" s="308"/>
      <c r="U104" s="308"/>
      <c r="V104" s="333"/>
      <c r="W104" s="333"/>
      <c r="X104" s="333"/>
      <c r="Y104" s="336" t="str">
        <f>Z103&amp;"-"&amp;AB103</f>
        <v>-</v>
      </c>
      <c r="Z104" s="2317"/>
      <c r="AA104" s="2115"/>
      <c r="AB104" s="2317"/>
      <c r="AC104" s="2115"/>
      <c r="AD104" s="333"/>
      <c r="AE104" s="333"/>
      <c r="AF104" s="333"/>
      <c r="AG104" s="336" t="str">
        <f>AH103&amp;"-"&amp;AJ103</f>
        <v>46023-46295</v>
      </c>
      <c r="AH104" s="2317"/>
      <c r="AI104" s="2115"/>
      <c r="AJ104" s="2317"/>
      <c r="AK104" s="2115"/>
      <c r="AL104" s="333"/>
      <c r="AM104" s="333"/>
      <c r="AN104" s="3444"/>
      <c r="AO104" s="336" t="str">
        <f>AP103&amp;"-"&amp;AR103</f>
        <v>46296-46387</v>
      </c>
      <c r="AP104" s="3445"/>
      <c r="AQ104" s="2115"/>
      <c r="AR104" s="3445"/>
      <c r="AS104" s="3443"/>
      <c r="AT104" s="333"/>
      <c r="AU104" s="2262"/>
      <c r="AV104" s="1650"/>
      <c r="AW104" s="1632"/>
      <c r="AX104" s="1632" t="str">
        <f>IF(T104="","",T104)</f>
        <v/>
      </c>
      <c r="AY104" s="1632"/>
      <c r="AZ104" s="1632"/>
      <c r="BA104" s="1643">
        <v>0</v>
      </c>
    </row>
    <row s="1858" customFormat="1" customHeight="1" ht="15">
      <c r="A105" s="1371"/>
      <c r="B105" s="1371"/>
      <c r="C105" s="1371"/>
      <c r="D105" s="1371"/>
      <c r="E105" s="2267" t="s">
        <v>94</v>
      </c>
      <c r="F105" s="2267"/>
      <c r="G105" s="2267"/>
      <c r="H105" s="2267"/>
      <c r="I105" s="2294"/>
      <c r="J105" s="2264"/>
      <c r="K105" s="1371"/>
      <c r="L105" s="1377"/>
      <c r="M105" s="1374"/>
      <c r="N105" s="1374"/>
      <c r="O105" s="1784"/>
      <c r="P105" s="2382"/>
      <c r="Q105" s="2382"/>
      <c r="R105" s="364"/>
      <c r="S105" s="3755"/>
      <c r="T105" s="3756" t="s">
        <v>454</v>
      </c>
      <c r="U105" s="3757"/>
      <c r="V105" s="3758"/>
      <c r="W105" s="3759"/>
      <c r="X105" s="3760"/>
      <c r="Y105" s="3761"/>
      <c r="Z105" s="3762"/>
      <c r="AA105" s="3763"/>
      <c r="AB105" s="3764"/>
      <c r="AC105" s="3765"/>
      <c r="AD105" s="3766"/>
      <c r="AE105" s="3767"/>
      <c r="AF105" s="3768"/>
      <c r="AG105" s="3769"/>
      <c r="AH105" s="3770"/>
      <c r="AI105" s="3771"/>
      <c r="AJ105" s="3772"/>
      <c r="AK105" s="3773"/>
      <c r="AL105" s="3774"/>
      <c r="AM105" s="3775"/>
      <c r="AN105" s="3776"/>
      <c r="AO105" s="3777"/>
      <c r="AP105" s="3778"/>
      <c r="AQ105" s="3779"/>
      <c r="AR105" s="3780"/>
      <c r="AS105" s="3781"/>
      <c r="AT105" s="3782"/>
      <c r="AU105" s="2263"/>
      <c r="AV105" s="1650"/>
      <c r="AW105" s="1632"/>
      <c r="AX105" s="1632" t="str">
        <f>IF(T105="","",T105)</f>
        <v>Добавить вид теплоносителя (параметры теплоносителя)</v>
      </c>
      <c r="AY105" s="1632"/>
      <c r="AZ105" s="1632"/>
      <c r="BA105" s="1643">
        <v>0</v>
      </c>
    </row>
    <row s="1858" customFormat="1" customHeight="1" ht="15">
      <c r="A106" s="1371"/>
      <c r="B106" s="1371"/>
      <c r="C106" s="1371"/>
      <c r="D106" s="1371"/>
      <c r="E106" s="2267" t="s">
        <v>94</v>
      </c>
      <c r="F106" s="2267"/>
      <c r="G106" s="2267"/>
      <c r="H106" s="2267"/>
      <c r="I106" s="2264"/>
      <c r="J106" s="1371"/>
      <c r="K106" s="1371"/>
      <c r="L106" s="1377"/>
      <c r="M106" s="1374"/>
      <c r="N106" s="1784"/>
      <c r="O106" s="1784"/>
      <c r="P106" s="2382"/>
      <c r="Q106" s="2382"/>
      <c r="R106" s="364"/>
      <c r="S106" s="3783"/>
      <c r="T106" s="3784" t="s">
        <v>455</v>
      </c>
      <c r="U106" s="3785"/>
      <c r="V106" s="3786"/>
      <c r="W106" s="3787"/>
      <c r="X106" s="3788"/>
      <c r="Y106" s="3789"/>
      <c r="Z106" s="3790"/>
      <c r="AA106" s="3791"/>
      <c r="AB106" s="3792"/>
      <c r="AC106" s="3793"/>
      <c r="AD106" s="3794"/>
      <c r="AE106" s="3795"/>
      <c r="AF106" s="3796"/>
      <c r="AG106" s="3797"/>
      <c r="AH106" s="3798"/>
      <c r="AI106" s="3799"/>
      <c r="AJ106" s="3800"/>
      <c r="AK106" s="3801"/>
      <c r="AL106" s="3802"/>
      <c r="AM106" s="3803"/>
      <c r="AN106" s="3804"/>
      <c r="AO106" s="3805"/>
      <c r="AP106" s="3806"/>
      <c r="AQ106" s="3807"/>
      <c r="AR106" s="3808"/>
      <c r="AS106" s="3809"/>
      <c r="AT106" s="3810"/>
      <c r="AU106" s="3811"/>
      <c r="AV106" s="1650"/>
      <c r="AW106" s="1632"/>
      <c r="AX106" s="1632" t="str">
        <f>IF(T106="","",T106)</f>
        <v>Добавить группу потребителей</v>
      </c>
      <c r="AY106" s="1632"/>
      <c r="AZ106" s="1632"/>
      <c r="BA106" s="1643">
        <v>0</v>
      </c>
    </row>
    <row s="1858" customFormat="1" customHeight="1" ht="14.25">
      <c r="A107" s="1371"/>
      <c r="B107" s="1371"/>
      <c r="C107" s="1371"/>
      <c r="D107" s="1371"/>
      <c r="E107" s="2267" t="s">
        <v>94</v>
      </c>
      <c r="F107" s="2267"/>
      <c r="G107" s="2267"/>
      <c r="H107" s="2266"/>
      <c r="I107" s="1371"/>
      <c r="J107" s="1371"/>
      <c r="K107" s="1371"/>
      <c r="L107" s="1377"/>
      <c r="M107" s="1373"/>
      <c r="N107" s="1373"/>
      <c r="O107" s="1374"/>
      <c r="P107" s="1831"/>
      <c r="Q107" s="383"/>
      <c r="R107" s="363"/>
      <c r="S107" s="3812"/>
      <c r="T107" s="3813" t="s">
        <v>456</v>
      </c>
      <c r="U107" s="3814"/>
      <c r="V107" s="3815"/>
      <c r="W107" s="3816"/>
      <c r="X107" s="3817"/>
      <c r="Y107" s="3818"/>
      <c r="Z107" s="3819"/>
      <c r="AA107" s="3820"/>
      <c r="AB107" s="3821"/>
      <c r="AC107" s="3822"/>
      <c r="AD107" s="3823"/>
      <c r="AE107" s="3824"/>
      <c r="AF107" s="3825"/>
      <c r="AG107" s="3826"/>
      <c r="AH107" s="3827"/>
      <c r="AI107" s="3828"/>
      <c r="AJ107" s="3829"/>
      <c r="AK107" s="3830"/>
      <c r="AL107" s="3831"/>
      <c r="AM107" s="3832"/>
      <c r="AN107" s="3833"/>
      <c r="AO107" s="3834"/>
      <c r="AP107" s="3835"/>
      <c r="AQ107" s="3836"/>
      <c r="AR107" s="3837"/>
      <c r="AS107" s="3838"/>
      <c r="AT107" s="3839"/>
      <c r="AU107" s="3840"/>
      <c r="AV107" s="1650"/>
      <c r="AW107" s="1632"/>
      <c r="AX107" s="1632" t="str">
        <f>IF(T107="","",T107)</f>
        <v>Добавить схему подключения</v>
      </c>
      <c r="AY107" s="1632"/>
      <c r="AZ107" s="1632"/>
      <c r="BA107" s="1643">
        <v>0</v>
      </c>
    </row>
    <row s="630" customFormat="1" customHeight="1" ht="0.75">
      <c r="A108" s="1351"/>
      <c r="B108" s="1351"/>
      <c r="C108" s="1351"/>
      <c r="D108" s="1351"/>
      <c r="E108" s="2267" t="s">
        <v>94</v>
      </c>
      <c r="F108" s="2267"/>
      <c r="G108" s="2266"/>
      <c r="H108" s="1351"/>
      <c r="I108" s="1351"/>
      <c r="J108" s="1351"/>
      <c r="K108" s="1351"/>
      <c r="L108" s="1553"/>
      <c r="M108" s="1323"/>
      <c r="N108" s="1323"/>
      <c r="O108" s="1650"/>
      <c r="P108" s="1324"/>
      <c r="Q108" s="1352"/>
      <c r="R108" s="1324"/>
      <c r="S108" s="1326"/>
      <c r="T108" s="1327" t="s">
        <v>172</v>
      </c>
      <c r="U108" s="1328"/>
      <c r="V108" s="1328"/>
      <c r="W108" s="1328"/>
      <c r="X108" s="1328"/>
      <c r="Y108" s="1328"/>
      <c r="Z108" s="1328"/>
      <c r="AA108" s="1328"/>
      <c r="AB108" s="1328"/>
      <c r="AC108" s="1328"/>
      <c r="AD108" s="1328"/>
      <c r="AE108" s="1328"/>
      <c r="AF108" s="1328"/>
      <c r="AG108" s="1328"/>
      <c r="AH108" s="1328"/>
      <c r="AI108" s="1328"/>
      <c r="AJ108" s="1328"/>
      <c r="AK108" s="1328"/>
      <c r="AL108" s="1328"/>
      <c r="AM108" s="1328"/>
      <c r="AN108" s="3458"/>
      <c r="AO108" s="1328"/>
      <c r="AP108" s="3458"/>
      <c r="AQ108" s="1328"/>
      <c r="AR108" s="3458"/>
      <c r="AS108" s="3458"/>
      <c r="AT108" s="1328"/>
      <c r="AU108" s="1328"/>
      <c r="AV108" s="1650"/>
      <c r="AW108" s="1632"/>
      <c r="AX108" s="1632" t="str">
        <f>IF(T108="","",T108)</f>
        <v>Добавить источник для дифференциации</v>
      </c>
      <c r="AY108" s="1632"/>
      <c r="AZ108" s="1632"/>
      <c r="BA108" s="1650">
        <v>0</v>
      </c>
    </row>
    <row s="630" customFormat="1" customHeight="1" ht="0.75">
      <c r="A109" s="1351"/>
      <c r="B109" s="1351"/>
      <c r="C109" s="1351"/>
      <c r="D109" s="1351"/>
      <c r="E109" s="2267" t="s">
        <v>94</v>
      </c>
      <c r="F109" s="2266"/>
      <c r="G109" s="1351"/>
      <c r="H109" s="1351"/>
      <c r="I109" s="1351"/>
      <c r="J109" s="1351"/>
      <c r="K109" s="1351"/>
      <c r="L109" s="1553"/>
      <c r="M109" s="1329"/>
      <c r="N109" s="1329"/>
      <c r="O109" s="1650"/>
      <c r="P109" s="1324"/>
      <c r="Q109" s="1352"/>
      <c r="R109" s="1324"/>
      <c r="S109" s="1330"/>
      <c r="T109" s="1331" t="s">
        <v>173</v>
      </c>
      <c r="U109" s="1332"/>
      <c r="V109" s="1332"/>
      <c r="W109" s="1332"/>
      <c r="X109" s="1332"/>
      <c r="Y109" s="1332"/>
      <c r="Z109" s="1332"/>
      <c r="AA109" s="1332"/>
      <c r="AB109" s="1332"/>
      <c r="AC109" s="1332"/>
      <c r="AD109" s="1332"/>
      <c r="AE109" s="1332"/>
      <c r="AF109" s="1332"/>
      <c r="AG109" s="1332"/>
      <c r="AH109" s="1332"/>
      <c r="AI109" s="1332"/>
      <c r="AJ109" s="1332"/>
      <c r="AK109" s="1332"/>
      <c r="AL109" s="1332"/>
      <c r="AM109" s="1332"/>
      <c r="AN109" s="3459"/>
      <c r="AO109" s="1332"/>
      <c r="AP109" s="3459"/>
      <c r="AQ109" s="1332"/>
      <c r="AR109" s="3459"/>
      <c r="AS109" s="3459"/>
      <c r="AT109" s="1332"/>
      <c r="AU109" s="1332"/>
      <c r="AV109" s="1650"/>
      <c r="AW109" s="1632"/>
      <c r="AX109" s="1632" t="str">
        <f>IF(T109="","",T109)</f>
        <v>Добавить централизованную систему для дифференциации</v>
      </c>
      <c r="AY109" s="1632"/>
      <c r="AZ109" s="1632"/>
      <c r="BA109" s="1650">
        <v>0</v>
      </c>
    </row>
    <row s="630" customFormat="1" customHeight="1" ht="0.75">
      <c r="A110" s="1351"/>
      <c r="B110" s="1351"/>
      <c r="C110" s="1351"/>
      <c r="D110" s="1351"/>
      <c r="E110" s="2266" t="s">
        <v>94</v>
      </c>
      <c r="F110" s="1351"/>
      <c r="G110" s="1351"/>
      <c r="H110" s="1351"/>
      <c r="I110" s="1351"/>
      <c r="J110" s="1351"/>
      <c r="K110" s="1351"/>
      <c r="L110" s="1553"/>
      <c r="M110" s="1329"/>
      <c r="N110" s="1329"/>
      <c r="O110" s="1650"/>
      <c r="P110" s="1324"/>
      <c r="Q110" s="1352"/>
      <c r="R110" s="1324"/>
      <c r="S110" s="1330"/>
      <c r="T110" s="1333" t="s">
        <v>174</v>
      </c>
      <c r="U110" s="1332"/>
      <c r="V110" s="1332"/>
      <c r="W110" s="1332"/>
      <c r="X110" s="1332"/>
      <c r="Y110" s="1332"/>
      <c r="Z110" s="1332"/>
      <c r="AA110" s="1332"/>
      <c r="AB110" s="1332"/>
      <c r="AC110" s="1332"/>
      <c r="AD110" s="1332"/>
      <c r="AE110" s="1332"/>
      <c r="AF110" s="1332"/>
      <c r="AG110" s="1332"/>
      <c r="AH110" s="1332"/>
      <c r="AI110" s="1332"/>
      <c r="AJ110" s="1332"/>
      <c r="AK110" s="1332"/>
      <c r="AL110" s="1332"/>
      <c r="AM110" s="1332"/>
      <c r="AN110" s="3459"/>
      <c r="AO110" s="1332"/>
      <c r="AP110" s="3459"/>
      <c r="AQ110" s="1332"/>
      <c r="AR110" s="3459"/>
      <c r="AS110" s="3459"/>
      <c r="AT110" s="1332"/>
      <c r="AU110" s="1332"/>
      <c r="AV110" s="1650"/>
      <c r="AW110" s="1632"/>
      <c r="AX110" s="1632" t="str">
        <f>IF(T110="","",T110)</f>
        <v>Добавить территорию для дифференциации</v>
      </c>
      <c r="AY110" s="1632"/>
      <c r="AZ110" s="1632"/>
      <c r="BA110" s="1650">
        <v>0</v>
      </c>
    </row>
    <row s="1650" customFormat="1" customHeight="1" ht="1.05">
      <c r="A111" s="1322"/>
      <c r="B111" s="1322"/>
      <c r="C111" s="1322"/>
      <c r="D111" s="1322"/>
      <c r="E111" s="1351"/>
      <c r="F111" s="1322"/>
      <c r="G111" s="1322"/>
      <c r="H111" s="1322"/>
      <c r="I111" s="1322"/>
      <c r="J111" s="1322"/>
      <c r="K111" s="1322"/>
      <c r="L111" s="1347"/>
      <c r="M111" s="1329"/>
      <c r="N111" s="1329"/>
      <c r="P111" s="1324"/>
      <c r="Q111" s="1325"/>
      <c r="R111" s="1324"/>
      <c r="S111" s="1330"/>
      <c r="T111" s="1333" t="s">
        <v>198</v>
      </c>
      <c r="U111" s="1332"/>
      <c r="V111" s="1332"/>
      <c r="W111" s="1332"/>
      <c r="X111" s="1332"/>
      <c r="Y111" s="1332"/>
      <c r="Z111" s="1332"/>
      <c r="AA111" s="1332"/>
      <c r="AB111" s="1332"/>
      <c r="AC111" s="1332"/>
      <c r="AD111" s="1332"/>
      <c r="AE111" s="1332"/>
      <c r="AF111" s="1332"/>
      <c r="AG111" s="1332"/>
      <c r="AH111" s="1332"/>
      <c r="AI111" s="1332"/>
      <c r="AJ111" s="1332"/>
      <c r="AK111" s="1332"/>
      <c r="AL111" s="1332"/>
      <c r="AM111" s="1332"/>
      <c r="AN111" s="3459"/>
      <c r="AO111" s="1332"/>
      <c r="AP111" s="3459"/>
      <c r="AQ111" s="1332"/>
      <c r="AR111" s="3459"/>
      <c r="AS111" s="3459"/>
      <c r="AT111" s="1332"/>
      <c r="AU111" s="1332"/>
      <c r="AW111" s="797"/>
      <c r="AX111" s="797" t="str">
        <f>IF(T111="","",T111)</f>
        <v>Добавить наименование тарифа</v>
      </c>
      <c r="AY111" s="797"/>
      <c r="AZ111" s="797"/>
      <c r="BA111" s="526">
        <v>1</v>
      </c>
    </row>
    <row customHeight="1" ht="11.549999999999999">
      <c r="M112" s="1168"/>
      <c r="N112" s="1168"/>
      <c r="O112" s="545"/>
      <c r="P112" s="1163"/>
      <c r="Q112" s="1163"/>
      <c r="R112" s="1163"/>
      <c r="S112" s="1163"/>
      <c r="AL112" s="1643"/>
      <c r="AM112" s="1643"/>
      <c r="AN112" s="3436"/>
      <c r="AO112" s="1643"/>
      <c r="AP112" s="3436"/>
      <c r="AQ112" s="1643"/>
      <c r="AR112" s="3436"/>
      <c r="AS112" s="3436"/>
      <c r="AV112" s="1163"/>
      <c r="AW112" s="1163"/>
      <c r="AX112" s="1163"/>
      <c r="AY112" s="1163"/>
      <c r="AZ112" s="1163"/>
      <c r="BA112" s="1163">
        <v>11</v>
      </c>
    </row>
    <row customHeight="1" ht="28.5">
      <c r="O113" s="545"/>
      <c r="S113" s="1261"/>
      <c r="T113" s="2293"/>
      <c r="U113" s="2293"/>
      <c r="V113" s="2293"/>
      <c r="W113" s="2293"/>
      <c r="X113" s="2293"/>
      <c r="Y113" s="2293"/>
      <c r="Z113" s="2293"/>
      <c r="AA113" s="2293"/>
      <c r="AB113" s="2293"/>
      <c r="AC113" s="2293"/>
      <c r="AD113" s="2293"/>
      <c r="AE113" s="2293"/>
      <c r="AF113" s="2293"/>
      <c r="AG113" s="2293"/>
      <c r="AH113" s="2293"/>
      <c r="AI113" s="2293"/>
      <c r="AJ113" s="2293"/>
      <c r="AK113" s="2293"/>
      <c r="AL113" s="2393"/>
      <c r="AM113" s="2393"/>
      <c r="AN113" s="3841"/>
      <c r="AO113" s="2393"/>
      <c r="AP113" s="3841"/>
      <c r="AQ113" s="2393"/>
      <c r="AR113" s="3841"/>
      <c r="AS113" s="3841"/>
      <c r="AT113" s="2293"/>
      <c r="AU113" s="2293"/>
      <c r="BA113" s="1163">
        <v>27</v>
      </c>
    </row>
    <row customHeight="1" ht="65.25">
      <c r="O114" s="545"/>
      <c r="T114" s="2293"/>
      <c r="U114" s="2293"/>
      <c r="V114" s="2293"/>
      <c r="W114" s="2293"/>
      <c r="X114" s="2293"/>
      <c r="Y114" s="2293"/>
      <c r="Z114" s="2293"/>
      <c r="AA114" s="2293"/>
      <c r="AB114" s="2293"/>
      <c r="AC114" s="2293"/>
      <c r="AD114" s="2293"/>
      <c r="AE114" s="2293"/>
      <c r="AF114" s="2293"/>
      <c r="AG114" s="2293"/>
      <c r="AH114" s="2293"/>
      <c r="AI114" s="2293"/>
      <c r="AJ114" s="2293"/>
      <c r="AK114" s="2293"/>
      <c r="AL114" s="2393"/>
      <c r="AM114" s="2393"/>
      <c r="AN114" s="3841"/>
      <c r="AO114" s="2393"/>
      <c r="AP114" s="3841"/>
      <c r="AQ114" s="2393"/>
      <c r="AR114" s="3841"/>
      <c r="AS114" s="3841"/>
      <c r="AT114" s="2293"/>
      <c r="AU114" s="2293"/>
      <c r="BA114" s="1163">
        <v>62</v>
      </c>
    </row>
    <row customHeight="1" ht="14.699999999999998">
      <c r="O115" s="545"/>
      <c r="AL115" s="1643"/>
      <c r="AM115" s="1643"/>
      <c r="AN115" s="3436"/>
      <c r="AO115" s="1643"/>
      <c r="AP115" s="3436"/>
      <c r="AQ115" s="1643"/>
      <c r="AR115" s="3436"/>
      <c r="AS115" s="3436"/>
      <c r="BA115" s="1163">
        <v>14</v>
      </c>
    </row>
    <row customHeight="1" ht="18.75">
      <c r="O116" s="545"/>
      <c r="S116" s="1261"/>
      <c r="T116" s="2293"/>
      <c r="U116" s="2293"/>
      <c r="V116" s="2293"/>
      <c r="W116" s="2293"/>
      <c r="X116" s="2293"/>
      <c r="Y116" s="2293"/>
      <c r="Z116" s="2293"/>
      <c r="AA116" s="2293"/>
      <c r="AB116" s="2293"/>
      <c r="AC116" s="2293"/>
      <c r="AD116" s="2293"/>
      <c r="AE116" s="2293"/>
      <c r="AF116" s="2293"/>
      <c r="AG116" s="2293"/>
      <c r="AH116" s="2293"/>
      <c r="AI116" s="2293"/>
      <c r="AJ116" s="2293"/>
      <c r="AK116" s="2293"/>
      <c r="AL116" s="2393"/>
      <c r="AM116" s="2393"/>
      <c r="AN116" s="3841"/>
      <c r="AO116" s="2393"/>
      <c r="AP116" s="3841"/>
      <c r="AQ116" s="2393"/>
      <c r="AR116" s="3841"/>
      <c r="AS116" s="3841"/>
      <c r="AT116" s="2293"/>
      <c r="AU116" s="2293"/>
      <c r="BA116" s="1163">
        <v>18</v>
      </c>
    </row>
    <row customHeight="1" ht="18.75">
      <c r="O117" s="545"/>
      <c r="T117" s="2293"/>
      <c r="U117" s="2293"/>
      <c r="V117" s="2293"/>
      <c r="W117" s="2293"/>
      <c r="X117" s="2293"/>
      <c r="Y117" s="2293"/>
      <c r="Z117" s="2293"/>
      <c r="AA117" s="2293"/>
      <c r="AB117" s="2293"/>
      <c r="AC117" s="2293"/>
      <c r="AD117" s="2293"/>
      <c r="AE117" s="2293"/>
      <c r="AF117" s="2293"/>
      <c r="AG117" s="2293"/>
      <c r="AH117" s="2293"/>
      <c r="AI117" s="2293"/>
      <c r="AJ117" s="2293"/>
      <c r="AK117" s="2293"/>
      <c r="AL117" s="2393"/>
      <c r="AM117" s="2393"/>
      <c r="AN117" s="3841"/>
      <c r="AO117" s="2393"/>
      <c r="AP117" s="3841"/>
      <c r="AQ117" s="2393"/>
      <c r="AR117" s="3841"/>
      <c r="AS117" s="3841"/>
      <c r="AT117" s="2293"/>
      <c r="AU117" s="2293"/>
      <c r="BA117" s="1163">
        <v>18</v>
      </c>
    </row>
    <row customHeight="1" ht="29.25">
      <c r="O118" s="545"/>
      <c r="S118" s="1261"/>
      <c r="T118" s="2293"/>
      <c r="U118" s="2293"/>
      <c r="V118" s="2293"/>
      <c r="W118" s="2293"/>
      <c r="X118" s="2293"/>
      <c r="Y118" s="2293"/>
      <c r="Z118" s="2293"/>
      <c r="AA118" s="2293"/>
      <c r="AB118" s="2293"/>
      <c r="AC118" s="2293"/>
      <c r="AD118" s="2293"/>
      <c r="AE118" s="2293"/>
      <c r="AF118" s="2293"/>
      <c r="AG118" s="2293"/>
      <c r="AH118" s="2293"/>
      <c r="AI118" s="2293"/>
      <c r="AJ118" s="2293"/>
      <c r="AK118" s="2293"/>
      <c r="AL118" s="2393"/>
      <c r="AM118" s="2393"/>
      <c r="AN118" s="3841"/>
      <c r="AO118" s="2393"/>
      <c r="AP118" s="3841"/>
      <c r="AQ118" s="2393"/>
      <c r="AR118" s="3841"/>
      <c r="AS118" s="3841"/>
      <c r="AT118" s="2293"/>
      <c r="AU118" s="2293"/>
      <c r="BA118" s="1163">
        <v>28</v>
      </c>
    </row>
    <row customHeight="1" ht="22.5" hidden="1">
      <c r="A119" s="1168" t="s">
        <v>86</v>
      </c>
      <c r="B119" s="1168">
        <v>0</v>
      </c>
      <c r="C119" s="1168">
        <v>0</v>
      </c>
      <c r="D119" s="1168">
        <v>0</v>
      </c>
      <c r="E119" s="1168">
        <v>0</v>
      </c>
      <c r="F119" s="1168">
        <v>0</v>
      </c>
      <c r="G119" s="1168">
        <v>0</v>
      </c>
      <c r="H119" s="1168">
        <v>0</v>
      </c>
      <c r="I119" s="1168">
        <v>0</v>
      </c>
      <c r="J119" s="1168">
        <v>0</v>
      </c>
      <c r="K119" s="1168">
        <v>0</v>
      </c>
      <c r="L119" s="1337">
        <v>0</v>
      </c>
      <c r="M119" s="1370">
        <v>0</v>
      </c>
      <c r="N119" s="1370">
        <v>0</v>
      </c>
      <c r="O119" s="1370">
        <v>0</v>
      </c>
      <c r="P119" s="1336">
        <v>3</v>
      </c>
      <c r="Q119" s="352">
        <v>3</v>
      </c>
      <c r="R119" s="352">
        <v>3</v>
      </c>
      <c r="S119" s="589">
        <v>12</v>
      </c>
      <c r="T119" s="1163">
        <v>31</v>
      </c>
      <c r="U119" s="1163">
        <v>0</v>
      </c>
      <c r="V119" s="1163">
        <v>0</v>
      </c>
      <c r="W119" s="1163">
        <v>0</v>
      </c>
      <c r="X119" s="1163">
        <v>0</v>
      </c>
      <c r="Y119" s="1163">
        <v>0</v>
      </c>
      <c r="Z119" s="1163">
        <v>0</v>
      </c>
      <c r="AA119" s="1163">
        <v>0</v>
      </c>
      <c r="AB119" s="1163">
        <v>0</v>
      </c>
      <c r="AC119" s="1163">
        <v>0</v>
      </c>
      <c r="AD119" s="1163">
        <v>24</v>
      </c>
      <c r="AE119" s="1163">
        <v>0</v>
      </c>
      <c r="AF119" s="1163">
        <v>24</v>
      </c>
      <c r="AG119" s="1163">
        <v>24</v>
      </c>
      <c r="AH119" s="1163">
        <v>11</v>
      </c>
      <c r="AI119" s="1163">
        <v>3</v>
      </c>
      <c r="AJ119" s="1163">
        <v>11</v>
      </c>
      <c r="AK119" s="1163">
        <v>0</v>
      </c>
      <c r="AL119" s="1643">
        <v>0</v>
      </c>
      <c r="AM119" s="1643">
        <v>0</v>
      </c>
      <c r="AN119" s="3436">
        <v>0</v>
      </c>
      <c r="AO119" s="1643">
        <v>0</v>
      </c>
      <c r="AP119" s="3436">
        <v>0</v>
      </c>
      <c r="AQ119" s="1643">
        <v>0</v>
      </c>
      <c r="AR119" s="3436">
        <v>0</v>
      </c>
      <c r="AS119" s="3436">
        <v>0</v>
      </c>
      <c r="AT119" s="1163">
        <v>4</v>
      </c>
      <c r="AU119" s="1163">
        <v>115</v>
      </c>
      <c r="AV119" s="519">
        <v>10</v>
      </c>
      <c r="AW119" s="519">
        <v>10</v>
      </c>
      <c r="AX119" s="519">
        <v>10</v>
      </c>
      <c r="AY119" s="519">
        <v>10</v>
      </c>
      <c r="AZ119" s="519">
        <v>10</v>
      </c>
      <c r="BA119" s="1163">
        <v>23</v>
      </c>
    </row>
  </sheetData>
  <sheetProtection formatColumns="0" formatRows="0" autoFilter="0" sort="0" insertRows="0" insertColumns="1" deleteRows="0" deleteColumns="0"/>
  <mergeCells count="280">
    <mergeCell ref="T117:AU117"/>
    <mergeCell ref="T118:AU118"/>
    <mergeCell ref="T116:AU116"/>
    <mergeCell ref="AU49:AU51"/>
    <mergeCell ref="T113:AU113"/>
    <mergeCell ref="T114:AU11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 ref="AU67:AU69"/>
    <mergeCell ref="AH67:AH68"/>
    <mergeCell ref="AI67:AI68"/>
    <mergeCell ref="AJ67:AJ68"/>
    <mergeCell ref="AK67:AK68"/>
    <mergeCell ref="V66:AC66"/>
    <mergeCell ref="AD66:AT66"/>
    <mergeCell ref="V61:AC61"/>
    <mergeCell ref="AD61:AT61"/>
    <mergeCell ref="V62:AC62"/>
    <mergeCell ref="AD62:AT62"/>
    <mergeCell ref="V63:AC63"/>
    <mergeCell ref="AD63:AT63"/>
    <mergeCell ref="V64:AC64"/>
    <mergeCell ref="AD64:AT64"/>
    <mergeCell ref="V65:AC65"/>
    <mergeCell ref="AD65:AT65"/>
    <mergeCell ref="E61:E74"/>
    <mergeCell ref="F62:F73"/>
    <mergeCell ref="G63:G72"/>
    <mergeCell ref="H64:H71"/>
    <mergeCell ref="I65:I70"/>
    <mergeCell ref="P65:P70"/>
    <mergeCell ref="J66:J69"/>
    <mergeCell ref="Q66:Q69"/>
    <mergeCell ref="K67:K68"/>
    <mergeCell ref="Z67:Z68"/>
    <mergeCell ref="AA67:AA68"/>
    <mergeCell ref="AB67:AB68"/>
    <mergeCell ref="AC67:AC68"/>
    <mergeCell ref="AP67:AP68"/>
    <mergeCell ref="AQ67:AQ68"/>
    <mergeCell ref="AR67:AR68"/>
    <mergeCell ref="AS67:AS68"/>
    <mergeCell ref="AU81:AU83"/>
    <mergeCell ref="AH81:AH82"/>
    <mergeCell ref="AI81:AI82"/>
    <mergeCell ref="AJ81:AJ82"/>
    <mergeCell ref="AK81:AK82"/>
    <mergeCell ref="V80:AC80"/>
    <mergeCell ref="AD80:AT80"/>
    <mergeCell ref="V75:AC75"/>
    <mergeCell ref="AD75:AT75"/>
    <mergeCell ref="V76:AC76"/>
    <mergeCell ref="AD76:AT76"/>
    <mergeCell ref="V77:AC77"/>
    <mergeCell ref="AD77:AT77"/>
    <mergeCell ref="V78:AC78"/>
    <mergeCell ref="AD78:AT78"/>
    <mergeCell ref="V79:AC79"/>
    <mergeCell ref="AD79:AT79"/>
    <mergeCell ref="E75:E96"/>
    <mergeCell ref="F76:F95"/>
    <mergeCell ref="G77:G94"/>
    <mergeCell ref="H78:H85"/>
    <mergeCell ref="I79:I84"/>
    <mergeCell ref="P79:P84"/>
    <mergeCell ref="J80:J83"/>
    <mergeCell ref="Q80:Q83"/>
    <mergeCell ref="K81:K82"/>
    <mergeCell ref="Z81:Z82"/>
    <mergeCell ref="AA81:AA82"/>
    <mergeCell ref="AB81:AB82"/>
    <mergeCell ref="AC81:AC82"/>
    <mergeCell ref="AP81:AP82"/>
    <mergeCell ref="AQ81:AQ82"/>
    <mergeCell ref="AR81:AR82"/>
    <mergeCell ref="AS81:AS82"/>
    <mergeCell ref="AU89:AU91"/>
    <mergeCell ref="AH89:AH90"/>
    <mergeCell ref="AI89:AI90"/>
    <mergeCell ref="AJ89:AJ90"/>
    <mergeCell ref="AK89:AK90"/>
    <mergeCell ref="V88:AC88"/>
    <mergeCell ref="AD88:AT88"/>
    <mergeCell ref="V86:AC86"/>
    <mergeCell ref="AD86:AT86"/>
    <mergeCell ref="V87:AC87"/>
    <mergeCell ref="AD87:AT87"/>
    <mergeCell ref="H86:H93"/>
    <mergeCell ref="I87:I92"/>
    <mergeCell ref="P87:P92"/>
    <mergeCell ref="J88:J91"/>
    <mergeCell ref="Q88:Q91"/>
    <mergeCell ref="K89:K90"/>
    <mergeCell ref="Z89:Z90"/>
    <mergeCell ref="AA89:AA90"/>
    <mergeCell ref="AB89:AB90"/>
    <mergeCell ref="AC89:AC90"/>
    <mergeCell ref="AP89:AP90"/>
    <mergeCell ref="AQ89:AQ90"/>
    <mergeCell ref="AR89:AR90"/>
    <mergeCell ref="AS89:AS90"/>
    <mergeCell ref="AU103:AU105"/>
    <mergeCell ref="AH103:AH104"/>
    <mergeCell ref="AI103:AI104"/>
    <mergeCell ref="AJ103:AJ104"/>
    <mergeCell ref="AK103:AK104"/>
    <mergeCell ref="V102:AC102"/>
    <mergeCell ref="AD102:AT102"/>
    <mergeCell ref="V97:AC97"/>
    <mergeCell ref="AD97:AT97"/>
    <mergeCell ref="V98:AC98"/>
    <mergeCell ref="AD98:AT98"/>
    <mergeCell ref="V99:AC99"/>
    <mergeCell ref="AD99:AT99"/>
    <mergeCell ref="V100:AC100"/>
    <mergeCell ref="AD100:AT100"/>
    <mergeCell ref="V101:AC101"/>
    <mergeCell ref="AD101:AT101"/>
    <mergeCell ref="E97:E110"/>
    <mergeCell ref="F98:F109"/>
    <mergeCell ref="G99:G108"/>
    <mergeCell ref="H100:H107"/>
    <mergeCell ref="I101:I106"/>
    <mergeCell ref="P101:P106"/>
    <mergeCell ref="J102:J105"/>
    <mergeCell ref="Q102:Q105"/>
    <mergeCell ref="K103:K104"/>
    <mergeCell ref="Z103:Z104"/>
    <mergeCell ref="AA103:AA104"/>
    <mergeCell ref="AB103:AB104"/>
    <mergeCell ref="AC103:AC104"/>
    <mergeCell ref="AP103:AP104"/>
    <mergeCell ref="AQ103:AQ104"/>
    <mergeCell ref="AR103:AR104"/>
    <mergeCell ref="AS103:AS104"/>
  </mergeCells>
  <dataValidations count="8">
    <dataValidation allowBlank="1" promptTitle="checkPeriodRange" sqref="Y65640 Y131176 Y196712 Y262248 Y327784 Y393320 Y458856 Y524392 Y589928 Y655464 Y721000 Y786536 Y852072 Y917608 Y983144 Y9 AG65640 AG131176 AG196712 AG262248 AG327784 AG393320 AG458856 AG524392 AG589928 AG655464 AG721000 AG786536 AG852072 AG917608 AG983144 AG9 AG50 AG18 Y50 AO9 AO50 Y54 AG54 AO54 Y68 AG68 AO68 Y82 AG82 AO82 Y90 AG90 AO90 Y104 AG104 AO104"/>
    <dataValidation allowBlank="1" showInputMessage="1" showErrorMessage="1" prompt="Для выбора выполните двойной щелчок левой клавиши мыши по соответствующей ячейке." sqref="AA65639 AA131175 AA196711 AA262247 AA327783 AA393319 AA458855 AA524391 AA589927 AA655463 AA720999 AA786535 AA852071 AA917607 AA983143 AC131175 AC458855 AC196711 AC262247 AC327783 AC393319 AC524391 AC589927 AC655463 AC720999 AC786535 AC852071 AC917607 AC983143 AC65639 AI65639 AI131175 AI196711 AI262247 AI327783 AI393319 AI458855 AI524391 AI589927 AI655463 AI720999 AI786535 AI852071 AI917607 AI983143 AK327783:AS327783 AK393319:AS393319 AK49 AQ49 AS49 AK524391:AS524391 AK8 AQ8 AS8 AK589927:AS589927 AK655463:AS655463 AK17 AK720999:AS720999 AK786535:AS786535 AK852071:AS852071 AK917607:AS917607 AK983143:AS983143 AK65639:AS65639 AK131175:AS131175 AI49 AK458855:AS458855 AI8 AC8 AA8 AI17 AK196711:AS196711 AA49 AC49 AK262247:AS262247 AA53 AC53 AI53 AK53 AQ53 AS53 AA67 AC67 AI67 AK67 AQ67 AS67 AA81 AC81 AI81 AK81 AQ81 AS81 AA89 AC89 AI89 AK89 AQ89 AS89 AA103 AC103 AI103 AK103 AQ103 AS10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39 Z131175 Z196711 Z262247 Z327783 Z393319 Z458855 Z524391 Z589927 Z655463 Z720999 Z786535 Z852071 Z917607 Z983143 AB65639 AB131175 AB196711 AB262247 AB327783 AB393319 AB458855 AB524391 AB589927 AB655463 AB720999 AB786535 AB852071 AB917607 AB983143 Z8 AH65639 AH131175 AH196711 AH262247 AH327783 AH393319 AH458855 AH524391 AH589927 AH655463 AH720999 AH786535 AH852071 AH917607 AH983143 AJ65639 AJ131175 AJ196711 AJ262247 AJ327783 AJ393319 AJ458855 AJ524391 AJ589927 AJ655463 AJ720999 AJ786535 AJ852071 AJ917607 AJ983143 AJ49 AH49 AH8 AJ8 AB8 AH17 AJ17 Z49 AB49 AP8 AR8 AP49 AR49 Z53 AB53 AH53 AJ53 AP53 AR53 Z67 AB67 AH67 AJ67 AP67 AR67 Z81 AB81 AH81 AJ81 AP81 AR81 Z89 AB89 AH89 AJ89 AP89 AR89 Z103 AB103 AH103 AJ103 AP103 AR103"/>
    <dataValidation type="list" allowBlank="1" showInputMessage="1" showErrorMessage="1" errorTitle="Ошибка" error="Выберите значение из списка" sqref="T65639 T131175 T196711 T262247 T327783 T393319 T458855 T524391 T589927 T655463 T720999 T786535 T852071 T917607 T983143">
      <formula1>kind_of_heat_transfer</formula1>
    </dataValidation>
    <dataValidation type="textLength" operator="lessThanOrEqual" allowBlank="1" showInputMessage="1" showErrorMessage="1" errorTitle="Ошибка" error="Допускается ввод не более 900 символов!" sqref="AU65633:AU65640 AU131169:AU131176 AU196705:AU196712 AU262241:AU262248 AU327777:AU327784 AU393313:AU393320 AU458849:AU458856 AU524385:AU524392 AU589921:AU589928 AU655457:AU655464 AU720993:AU721000 AU786529:AU786536 AU852065:AU852072 AU917601:AU917608 AU983137:AU983144">
      <formula1>900</formula1>
    </dataValidation>
    <dataValidation type="list" allowBlank="1" showInputMessage="1" showErrorMessage="1" errorTitle="Ошибка" error="Выберите значение из списка" sqref="V983141:W983141 V65637:W65637 V131173:W131173 V196709:W196709 V262245:W262245 V327781:W327781 V393317:W393317 V458853:W458853 V524389:W524389 V589925:W589925 V655461:W655461 V720997:W720997 V786533:W786533 V852069:W852069 V917605:W917605 AD983141:AE983141 AD65637:AE65637 AD131173:AE131173 AD196709:AE196709 AD262245:AE262245 AD327781:AE327781 AD393317:AE393317 AD458853:AE458853 AD524389:AE524389 AD589925:AE589925 AD655461:AE655461 AD720997:AE720997 AD786533:AE786533 AD852069:AE852069 AD917605:AE917605">
      <formula1>kind_of_scheme_in</formula1>
    </dataValidation>
    <dataValidation allowBlank="1" sqref="S131177:AU131183 S196713:AU196719 S262249:AU262255 S327785:AU327791 S393321:AU393327 S458857:AU458863 S524393:AU524399 S589929:AU589935 S655465:AU655471 S721001:AU721007 S786537:AU786543 S852073:AU852079 S917609:AU917615 S983145:AU983151 S65641:AU65647"/>
    <dataValidation type="list" allowBlank="1" showInputMessage="1" errorTitle="Ошибка" error="Выберите значение из списка" prompt="Выберите значение из списка" sqref="V983142:AT983142 V65638:AT65638 V131174:AT131174 V196710:AT196710 V262246:AT262246 V327782:AT327782 V393318:AT393318 V458854:AT458854 V524390:AT524390 V589926:AT589926 V655462:AT655462 V720998:AT720998 V786534:AT786534 V852070:AT852070 V917606:AT91760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EC304-FE86-9482-B844-0.00BB2A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439</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440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441</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442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443</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444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445</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446</v>
      </c>
      <c r="M6" s="1643"/>
      <c r="P6" s="2265">
        <v>1</v>
      </c>
      <c r="Q6" s="1962"/>
      <c r="R6" s="364"/>
      <c r="S6" s="1966">
        <f>$I6</f>
      </c>
      <c r="T6" s="293" t="s">
        <v>447</v>
      </c>
      <c r="U6" s="308"/>
      <c r="V6" s="2253"/>
      <c r="W6" s="2254"/>
      <c r="X6" s="2254"/>
      <c r="Y6" s="2254"/>
      <c r="Z6" s="2254"/>
      <c r="AA6" s="2254"/>
      <c r="AB6" s="2254"/>
      <c r="AC6" s="2255"/>
      <c r="AD6" s="2253"/>
      <c r="AE6" s="2254"/>
      <c r="AF6" s="2254"/>
      <c r="AG6" s="2254"/>
      <c r="AH6" s="2254"/>
      <c r="AI6" s="2254"/>
      <c r="AJ6" s="2254"/>
      <c r="AK6" s="2254"/>
      <c r="AL6" s="2255"/>
      <c r="AM6" s="1266" t="s">
        <v>448</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449</v>
      </c>
      <c r="M7" s="1643"/>
      <c r="N7" s="1639"/>
      <c r="P7" s="2265"/>
      <c r="Q7" s="2265">
        <v>1</v>
      </c>
      <c r="R7" s="365"/>
      <c r="S7" s="1966">
        <f>$J7</f>
      </c>
      <c r="T7" s="294" t="s">
        <v>450</v>
      </c>
      <c r="U7" s="308"/>
      <c r="V7" s="2253"/>
      <c r="W7" s="2254"/>
      <c r="X7" s="2254"/>
      <c r="Y7" s="2254"/>
      <c r="Z7" s="2254"/>
      <c r="AA7" s="2254"/>
      <c r="AB7" s="2254"/>
      <c r="AC7" s="2255"/>
      <c r="AD7" s="2253"/>
      <c r="AE7" s="2254"/>
      <c r="AF7" s="2254"/>
      <c r="AG7" s="2254"/>
      <c r="AH7" s="2254"/>
      <c r="AI7" s="2254"/>
      <c r="AJ7" s="2254"/>
      <c r="AK7" s="2254"/>
      <c r="AL7" s="2255"/>
      <c r="AM7" s="1266" t="s">
        <v>451</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452</v>
      </c>
      <c r="M8" s="1643"/>
      <c r="N8" s="1639"/>
      <c r="O8" s="1639"/>
      <c r="P8" s="2265"/>
      <c r="Q8" s="2265"/>
      <c r="R8" s="365">
        <v>1</v>
      </c>
      <c r="S8" s="1966">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453</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454</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455</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456</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172</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173</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174</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65</v>
      </c>
      <c r="AJ17" s="2275"/>
      <c r="AK17" s="2276" t="s">
        <v>65</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457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458</v>
      </c>
      <c r="P22" s="1370"/>
      <c r="Q22" s="1379"/>
      <c r="R22" s="1379"/>
      <c r="S22" s="737"/>
      <c r="T22" s="1374" t="s">
        <v>459</v>
      </c>
      <c r="AA22" s="603" t="s">
        <v>460</v>
      </c>
      <c r="AC22" s="603" t="s">
        <v>461</v>
      </c>
      <c r="AD22" s="1374" t="s">
        <v>459</v>
      </c>
      <c r="AI22" s="603" t="s">
        <v>462</v>
      </c>
      <c r="AK22" s="603" t="s">
        <v>461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"ТЭК СПБ"</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1643"/>
      <c r="AD29" s="2259" t="str">
        <f>IF(TITLE_NAME_OR_PR_CHANGE="",IF(TITLE_NAME_OR_PR="","",TITLE_NAME_OR_PR),TITLE_NAME_OR_PR_CHANGE)</f>
        <v>Комитет по тарифам Санкт-Петербурга</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463</v>
      </c>
      <c r="T30" s="2258"/>
      <c r="U30" s="1380"/>
      <c r="V30" s="2272" t="str">
        <f>IF(TITLE_DATE_PR_CHANGE="",IF(TITLE_DATE_PR="","",TITLE_DATE_PR),TITLE_DATE_PR_CHANGE)</f>
        <v>46010</v>
      </c>
      <c r="W30" s="2272"/>
      <c r="X30" s="2272"/>
      <c r="Y30" s="2272"/>
      <c r="Z30" s="2272"/>
      <c r="AA30" s="2272"/>
      <c r="AB30" s="2272"/>
      <c r="AC30" s="1643"/>
      <c r="AD30" s="2272" t="str">
        <f>IF(TITLE_DATE_PR_CHANGE="",IF(TITLE_DATE_PR="","",TITLE_DATE_PR),TITLE_DATE_PR_CHANGE)</f>
        <v>46010</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464</v>
      </c>
      <c r="T31" s="2258"/>
      <c r="U31" s="1380"/>
      <c r="V31" s="2259" t="str">
        <f>IF(TITLE_NUMBER_PR_CHANGE="",IF(TITLE_NUMBER_PR="","",TITLE_NUMBER_PR),TITLE_NUMBER_PR_CHANGE)</f>
        <v>266-р</v>
      </c>
      <c r="W31" s="2259"/>
      <c r="X31" s="2259"/>
      <c r="Y31" s="2259"/>
      <c r="Z31" s="2259"/>
      <c r="AA31" s="2259"/>
      <c r="AB31" s="2259"/>
      <c r="AC31" s="1643"/>
      <c r="AD31" s="2259" t="str">
        <f>IF(TITLE_NUMBER_PR_CHANGE="",IF(TITLE_NUMBER_PR="","",TITLE_NUMBER_PR),TITLE_NUMBER_PR_CHANGE)</f>
        <v>266-р</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44</v>
      </c>
      <c r="T32" s="2258"/>
      <c r="U32" s="1380"/>
      <c r="V32" s="2259" t="str">
        <f>IF(TITLE_IST_PUB_CHANGE="",IF(TITLE_IST_PUB="","",TITLE_IST_PUB),TITLE_IST_PUB_CHANGE)</f>
        <v>https://tarifspb.ru/tariffs/document/2287/
Официальный сайт Комитета по тарифам Санкт-Петербурга в сети интернет</v>
      </c>
      <c r="W32" s="2259"/>
      <c r="X32" s="2259"/>
      <c r="Y32" s="2259"/>
      <c r="Z32" s="2259"/>
      <c r="AA32" s="2259"/>
      <c r="AB32" s="2259"/>
      <c r="AC32" s="1643"/>
      <c r="AD32" s="2259" t="str">
        <f>IF(TITLE_IST_PUB_CHANGE="",IF(TITLE_IST_PUB="","",TITLE_IST_PUB),TITLE_IST_PUB_CHANGE)</f>
        <v>https://tarifspb.ru/tariffs/document/2287/
Официальный сайт Комитета по тарифам Санкт-Петербурга в сети интернет</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465</v>
      </c>
      <c r="T34" s="2258"/>
      <c r="U34" s="1380"/>
      <c r="V34" s="2272" t="str">
        <f>IF(TITLE_DATE_PR_CHANGE="",IF(TITLE_DATE_PR="","",TITLE_DATE_PR),TITLE_DATE_PR_CHANGE)</f>
        <v>46010</v>
      </c>
      <c r="W34" s="2272"/>
      <c r="X34" s="2272"/>
      <c r="Y34" s="2272"/>
      <c r="Z34" s="2272"/>
      <c r="AA34" s="2272"/>
      <c r="AB34" s="2272"/>
      <c r="AC34" s="1643"/>
      <c r="AD34" s="2272" t="str">
        <f>IF(TITLE_DATE_PR_CHANGE="",IF(TITLE_DATE_PR="","",TITLE_DATE_PR),TITLE_DATE_PR_CHANGE)</f>
        <v>46010</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466</v>
      </c>
      <c r="T35" s="2258"/>
      <c r="U35" s="1380"/>
      <c r="V35" s="2259" t="str">
        <f>IF(TITLE_NUMBER_PR_CHANGE="",IF(TITLE_NUMBER_PR="","",TITLE_NUMBER_PR),TITLE_NUMBER_PR_CHANGE)</f>
        <v>266-р</v>
      </c>
      <c r="W35" s="2259"/>
      <c r="X35" s="2259"/>
      <c r="Y35" s="2259"/>
      <c r="Z35" s="2259"/>
      <c r="AA35" s="2259"/>
      <c r="AB35" s="2259"/>
      <c r="AC35" s="1643"/>
      <c r="AD35" s="2259" t="str">
        <f>IF(TITLE_NUMBER_PR_CHANGE="",IF(TITLE_NUMBER_PR="","",TITLE_NUMBER_PR),TITLE_NUMBER_PR_CHANGE)</f>
        <v>266-р</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467</v>
      </c>
      <c r="AD36" s="1643"/>
      <c r="AE36" s="1643"/>
      <c r="AF36" s="1643"/>
      <c r="AG36" s="1643"/>
      <c r="AH36" s="1643"/>
      <c r="AI36" s="1643"/>
      <c r="AJ36" s="1643"/>
      <c r="AK36" s="1650" t="s">
        <v>467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343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344</v>
      </c>
      <c r="AS38" s="1639">
        <v>14</v>
      </c>
    </row>
    <row customHeight="1" ht="14.699999999999998">
      <c r="Q39" s="384"/>
      <c r="R39" s="384"/>
      <c r="S39" s="2281" t="s">
        <v>92</v>
      </c>
      <c r="T39" s="2217" t="s">
        <v>468</v>
      </c>
      <c r="U39" s="345"/>
      <c r="V39" s="2282" t="s">
        <v>469</v>
      </c>
      <c r="W39" s="2283"/>
      <c r="X39" s="2283"/>
      <c r="Y39" s="2283"/>
      <c r="Z39" s="2283"/>
      <c r="AA39" s="2283"/>
      <c r="AB39" s="2284"/>
      <c r="AC39" s="2285" t="s">
        <v>470</v>
      </c>
      <c r="AD39" s="2282" t="s">
        <v>469</v>
      </c>
      <c r="AE39" s="2283"/>
      <c r="AF39" s="2283"/>
      <c r="AG39" s="2283"/>
      <c r="AH39" s="2283"/>
      <c r="AI39" s="2283"/>
      <c r="AJ39" s="2284"/>
      <c r="AK39" s="2285" t="s">
        <v>471</v>
      </c>
      <c r="AL39" s="2288" t="s">
        <v>472</v>
      </c>
      <c r="AM39" s="2135"/>
      <c r="AS39" s="1639">
        <v>14</v>
      </c>
    </row>
    <row customHeight="1" ht="35.699999999999996">
      <c r="Q40" s="384"/>
      <c r="R40" s="384"/>
      <c r="S40" s="2281"/>
      <c r="T40" s="2217"/>
      <c r="U40" s="1039"/>
      <c r="V40" s="2268" t="s">
        <v>473</v>
      </c>
      <c r="W40" s="2291" t="s">
        <v>474</v>
      </c>
      <c r="X40" s="2270" t="s">
        <v>475</v>
      </c>
      <c r="Y40" s="2271"/>
      <c r="Z40" s="2270" t="s">
        <v>488</v>
      </c>
      <c r="AA40" s="2277"/>
      <c r="AB40" s="2271"/>
      <c r="AC40" s="2286"/>
      <c r="AD40" s="2268" t="s">
        <v>473</v>
      </c>
      <c r="AE40" s="2291" t="s">
        <v>474</v>
      </c>
      <c r="AF40" s="2270" t="s">
        <v>475</v>
      </c>
      <c r="AG40" s="2271"/>
      <c r="AH40" s="2270" t="s">
        <v>476</v>
      </c>
      <c r="AI40" s="2277"/>
      <c r="AJ40" s="2271"/>
      <c r="AK40" s="2286"/>
      <c r="AL40" s="2289"/>
      <c r="AM40" s="2135"/>
      <c r="AS40" s="1639">
        <v>34</v>
      </c>
    </row>
    <row customHeight="1" ht="35.699999999999996">
      <c r="A41" s="1274"/>
      <c r="B41" s="1274" t="s">
        <v>139</v>
      </c>
      <c r="C41" s="1274" t="s">
        <v>140</v>
      </c>
      <c r="D41" s="1274" t="s">
        <v>141</v>
      </c>
      <c r="E41" s="1318" t="s">
        <v>477</v>
      </c>
      <c r="F41" s="1318" t="s">
        <v>478</v>
      </c>
      <c r="G41" s="1318" t="s">
        <v>479</v>
      </c>
      <c r="H41" s="1318" t="s">
        <v>480</v>
      </c>
      <c r="I41" s="1318" t="s">
        <v>481</v>
      </c>
      <c r="J41" s="1318" t="s">
        <v>482</v>
      </c>
      <c r="K41" s="1318" t="s">
        <v>483</v>
      </c>
      <c r="L41" s="1318" t="s">
        <v>458</v>
      </c>
      <c r="Q41" s="384"/>
      <c r="R41" s="384"/>
      <c r="S41" s="2281"/>
      <c r="T41" s="2217"/>
      <c r="U41" s="310"/>
      <c r="V41" s="2269"/>
      <c r="W41" s="2292"/>
      <c r="X41" s="1946" t="s">
        <v>484</v>
      </c>
      <c r="Y41" s="1946" t="s">
        <v>485</v>
      </c>
      <c r="Z41" s="1946" t="s">
        <v>486</v>
      </c>
      <c r="AA41" s="2278" t="s">
        <v>487</v>
      </c>
      <c r="AB41" s="2279"/>
      <c r="AC41" s="2287"/>
      <c r="AD41" s="2269"/>
      <c r="AE41" s="2292"/>
      <c r="AF41" s="1946" t="s">
        <v>484</v>
      </c>
      <c r="AG41" s="1946" t="s">
        <v>485</v>
      </c>
      <c r="AH41" s="1946" t="s">
        <v>486</v>
      </c>
      <c r="AI41" s="2278" t="s">
        <v>487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113</v>
      </c>
      <c r="T42" s="1263" t="s">
        <v>114</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255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2"/>
      <c r="AP43" s="1632" t="str">
        <f>IF(T43="","",T43)</f>
        <v>Наименование тарифа</v>
      </c>
      <c r="AQ43" s="1632"/>
      <c r="AR43" s="1632"/>
      <c r="AS43" s="1639">
        <v>21</v>
      </c>
    </row>
    <row customHeight="1" ht="22.049999999999997">
      <c r="A44" s="1275" t="s">
        <v>255</v>
      </c>
      <c r="B44" s="1275" t="s">
        <v>256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440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441</v>
      </c>
      <c r="AO44" s="1632"/>
      <c r="AP44" s="1632" t="str">
        <f>IF(T44="","",T44)</f>
        <v>Территория действия тарифа</v>
      </c>
      <c r="AQ44" s="1632"/>
      <c r="AR44" s="1632"/>
      <c r="AS44" s="1639">
        <v>21</v>
      </c>
    </row>
    <row customHeight="1" ht="24">
      <c r="A45" s="1275" t="s">
        <v>255</v>
      </c>
      <c r="B45" s="1275" t="s">
        <v>256</v>
      </c>
      <c r="C45" s="1275" t="s">
        <v>257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442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443</v>
      </c>
      <c r="AO45" s="1632"/>
      <c r="AP45" s="1632" t="str">
        <f>IF(T45="","",T45)</f>
        <v>Наименование системы теплоснабжения </v>
      </c>
      <c r="AQ45" s="1632"/>
      <c r="AR45" s="1632"/>
      <c r="AS45" s="1639">
        <v>23</v>
      </c>
    </row>
    <row customHeight="1" ht="22.049999999999997">
      <c r="A46" s="1275" t="s">
        <v>255</v>
      </c>
      <c r="B46" s="1275" t="s">
        <v>256</v>
      </c>
      <c r="C46" s="1275" t="s">
        <v>257</v>
      </c>
      <c r="D46" s="1275" t="s">
        <v>258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444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445</v>
      </c>
      <c r="AO46" s="1632"/>
      <c r="AP46" s="1632" t="str">
        <f>IF(T46="","",T46)</f>
        <v>Источник тепловой энергии  </v>
      </c>
      <c r="AQ46" s="1632"/>
      <c r="AR46" s="1632"/>
      <c r="AS46" s="1639">
        <v>21</v>
      </c>
    </row>
    <row customHeight="1" ht="49.5">
      <c r="A47" s="1275" t="s">
        <v>255</v>
      </c>
      <c r="B47" s="1275" t="s">
        <v>256</v>
      </c>
      <c r="C47" s="1275" t="s">
        <v>257</v>
      </c>
      <c r="D47" s="1275" t="s">
        <v>258</v>
      </c>
      <c r="E47" s="2298"/>
      <c r="F47" s="2298"/>
      <c r="G47" s="2298"/>
      <c r="H47" s="2298"/>
      <c r="I47" s="2135" t="str">
        <f>S46&amp;".1"</f>
        <v>....1</v>
      </c>
      <c r="J47" s="1275"/>
      <c r="K47" s="1275"/>
      <c r="L47" s="1318" t="s">
        <v>446</v>
      </c>
      <c r="P47" s="2265">
        <v>1</v>
      </c>
      <c r="Q47" s="1962"/>
      <c r="R47" s="364"/>
      <c r="S47" s="1966" t="str">
        <f>$I47</f>
        <v>....1</v>
      </c>
      <c r="T47" s="293" t="s">
        <v>447</v>
      </c>
      <c r="U47" s="308"/>
      <c r="V47" s="2253"/>
      <c r="W47" s="2254"/>
      <c r="X47" s="2254"/>
      <c r="Y47" s="2254"/>
      <c r="Z47" s="2254"/>
      <c r="AA47" s="2254"/>
      <c r="AB47" s="2254"/>
      <c r="AC47" s="2255"/>
      <c r="AD47" s="2253"/>
      <c r="AE47" s="2254"/>
      <c r="AF47" s="2254"/>
      <c r="AG47" s="2254"/>
      <c r="AH47" s="2254"/>
      <c r="AI47" s="2254"/>
      <c r="AJ47" s="2254"/>
      <c r="AK47" s="2254"/>
      <c r="AL47" s="2255"/>
      <c r="AM47" s="1266" t="s">
        <v>448</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255</v>
      </c>
      <c r="B48" s="1275" t="s">
        <v>256</v>
      </c>
      <c r="C48" s="1275" t="s">
        <v>257</v>
      </c>
      <c r="D48" s="1275" t="s">
        <v>258</v>
      </c>
      <c r="E48" s="2298"/>
      <c r="F48" s="2298"/>
      <c r="G48" s="2298"/>
      <c r="H48" s="2298"/>
      <c r="I48" s="2109"/>
      <c r="J48" s="2135" t="str">
        <f>I47&amp;".1"</f>
        <v>....1.1</v>
      </c>
      <c r="K48" s="1275"/>
      <c r="L48" s="1318" t="s">
        <v>449</v>
      </c>
      <c r="P48" s="2265"/>
      <c r="Q48" s="2265">
        <v>1</v>
      </c>
      <c r="R48" s="365"/>
      <c r="S48" s="1966" t="str">
        <f>$J48</f>
        <v>....1.1</v>
      </c>
      <c r="T48" s="294" t="s">
        <v>450</v>
      </c>
      <c r="U48" s="308"/>
      <c r="V48" s="2253"/>
      <c r="W48" s="2254"/>
      <c r="X48" s="2254"/>
      <c r="Y48" s="2254"/>
      <c r="Z48" s="2254"/>
      <c r="AA48" s="2254"/>
      <c r="AB48" s="2254"/>
      <c r="AC48" s="2255"/>
      <c r="AD48" s="2253"/>
      <c r="AE48" s="2254"/>
      <c r="AF48" s="2254"/>
      <c r="AG48" s="2254"/>
      <c r="AH48" s="2254"/>
      <c r="AI48" s="2254"/>
      <c r="AJ48" s="2254"/>
      <c r="AK48" s="2254"/>
      <c r="AL48" s="2255"/>
      <c r="AM48" s="1266" t="s">
        <v>451</v>
      </c>
      <c r="AO48" s="1632"/>
      <c r="AP48" s="1632" t="str">
        <f>IF(T48="","",T48)</f>
        <v>Группа потребителей</v>
      </c>
      <c r="AQ48" s="1632"/>
      <c r="AR48" s="1632"/>
      <c r="AS48" s="1639">
        <v>21</v>
      </c>
    </row>
    <row customHeight="1" ht="22.049999999999997">
      <c r="A49" s="1275" t="s">
        <v>255</v>
      </c>
      <c r="B49" s="1275" t="s">
        <v>256</v>
      </c>
      <c r="C49" s="1275" t="s">
        <v>257</v>
      </c>
      <c r="D49" s="1275" t="s">
        <v>258</v>
      </c>
      <c r="E49" s="2298"/>
      <c r="F49" s="2298"/>
      <c r="G49" s="2298"/>
      <c r="H49" s="2298"/>
      <c r="I49" s="2109"/>
      <c r="J49" s="2109"/>
      <c r="K49" s="2135" t="str">
        <f>J48&amp;".1"</f>
        <v>....1.1.1</v>
      </c>
      <c r="L49" s="1318" t="s">
        <v>452</v>
      </c>
      <c r="P49" s="2265"/>
      <c r="Q49" s="2265"/>
      <c r="R49" s="365">
        <v>1</v>
      </c>
      <c r="S49" s="1966"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453</v>
      </c>
      <c r="AN49" s="1644">
        <f>STRCHECKDATE(V50:AL50)</f>
      </c>
      <c r="AO49" s="1632"/>
      <c r="AP49" s="1632" t="str">
        <f>IF(T49="","",T49)</f>
        <v/>
      </c>
      <c r="AQ49" s="1632"/>
      <c r="AR49" s="1632"/>
      <c r="AS49" s="1639">
        <v>21</v>
      </c>
    </row>
    <row customHeight="1" ht="1.05">
      <c r="A50" s="1275" t="s">
        <v>255</v>
      </c>
      <c r="B50" s="1275" t="s">
        <v>256</v>
      </c>
      <c r="C50" s="1275" t="s">
        <v>257</v>
      </c>
      <c r="D50" s="1275" t="s">
        <v>258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255</v>
      </c>
      <c r="B51" s="1275" t="s">
        <v>256</v>
      </c>
      <c r="C51" s="1275" t="s">
        <v>257</v>
      </c>
      <c r="D51" s="1275" t="s">
        <v>258</v>
      </c>
      <c r="E51" s="2298"/>
      <c r="F51" s="2298"/>
      <c r="G51" s="2298"/>
      <c r="H51" s="2298"/>
      <c r="I51" s="2109"/>
      <c r="J51" s="2135"/>
      <c r="K51" s="1275"/>
      <c r="L51" s="1318"/>
      <c r="P51" s="2265"/>
      <c r="Q51" s="2265"/>
      <c r="R51" s="364"/>
      <c r="S51" s="1286"/>
      <c r="T51" s="296" t="s">
        <v>454</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255</v>
      </c>
      <c r="B52" s="1275" t="s">
        <v>256</v>
      </c>
      <c r="C52" s="1275" t="s">
        <v>257</v>
      </c>
      <c r="D52" s="1275" t="s">
        <v>258</v>
      </c>
      <c r="E52" s="2298"/>
      <c r="F52" s="2298"/>
      <c r="G52" s="2298"/>
      <c r="H52" s="2298"/>
      <c r="I52" s="2135"/>
      <c r="J52" s="1275"/>
      <c r="K52" s="1275"/>
      <c r="L52" s="1318"/>
      <c r="P52" s="2265"/>
      <c r="Q52" s="1962"/>
      <c r="R52" s="364"/>
      <c r="S52" s="1286"/>
      <c r="T52" s="295" t="s">
        <v>455</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255</v>
      </c>
      <c r="B53" s="1275" t="s">
        <v>256</v>
      </c>
      <c r="C53" s="1275" t="s">
        <v>257</v>
      </c>
      <c r="D53" s="1275" t="s">
        <v>258</v>
      </c>
      <c r="E53" s="2298"/>
      <c r="F53" s="2298"/>
      <c r="G53" s="2298"/>
      <c r="H53" s="2297"/>
      <c r="I53" s="1275"/>
      <c r="J53" s="1275"/>
      <c r="K53" s="1275"/>
      <c r="L53" s="1318"/>
      <c r="M53" s="1618"/>
      <c r="N53" s="1618"/>
      <c r="O53" s="1643"/>
      <c r="P53" s="368"/>
      <c r="Q53" s="383"/>
      <c r="R53" s="363"/>
      <c r="S53" s="1286"/>
      <c r="T53" s="373" t="s">
        <v>456</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255</v>
      </c>
      <c r="B54" s="1383" t="s">
        <v>256</v>
      </c>
      <c r="C54" s="1383" t="s">
        <v>257</v>
      </c>
      <c r="D54" s="1382"/>
      <c r="E54" s="2298"/>
      <c r="F54" s="2298"/>
      <c r="G54" s="2297"/>
      <c r="H54" s="1382"/>
      <c r="I54" s="1382"/>
      <c r="J54" s="1382"/>
      <c r="K54" s="1382"/>
      <c r="L54" s="1385"/>
      <c r="M54" s="1386"/>
      <c r="N54" s="1386"/>
      <c r="O54" s="359"/>
      <c r="P54" s="1324"/>
      <c r="Q54" s="1325"/>
      <c r="R54" s="1324"/>
      <c r="S54" s="1330"/>
      <c r="T54" s="1333" t="s">
        <v>172</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255</v>
      </c>
      <c r="B55" s="1383" t="s">
        <v>256</v>
      </c>
      <c r="C55" s="1382"/>
      <c r="D55" s="1382"/>
      <c r="E55" s="2298"/>
      <c r="F55" s="2297"/>
      <c r="G55" s="1382"/>
      <c r="H55" s="1382"/>
      <c r="I55" s="1382"/>
      <c r="J55" s="1382"/>
      <c r="K55" s="1382"/>
      <c r="L55" s="1385"/>
      <c r="M55" s="1387"/>
      <c r="N55" s="1387"/>
      <c r="O55" s="359"/>
      <c r="P55" s="1324"/>
      <c r="Q55" s="1325"/>
      <c r="R55" s="1324"/>
      <c r="S55" s="1330"/>
      <c r="T55" s="1333" t="s">
        <v>173</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255</v>
      </c>
      <c r="B56" s="1383"/>
      <c r="C56" s="1383"/>
      <c r="D56" s="1383"/>
      <c r="E56" s="2297"/>
      <c r="F56" s="1383"/>
      <c r="G56" s="1383"/>
      <c r="H56" s="1383"/>
      <c r="I56" s="1383"/>
      <c r="J56" s="1383"/>
      <c r="K56" s="1383"/>
      <c r="L56" s="1389"/>
      <c r="M56" s="1387"/>
      <c r="N56" s="1387"/>
      <c r="O56" s="359"/>
      <c r="P56" s="388"/>
      <c r="Q56" s="1352"/>
      <c r="R56" s="388"/>
      <c r="S56" s="1330"/>
      <c r="T56" s="1333" t="s">
        <v>174</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198</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86</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42D48-37C7-FE02-7B12-0.9177E0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439</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440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441</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442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443</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444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445</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446</v>
      </c>
      <c r="M6" s="1643"/>
      <c r="P6" s="2265">
        <v>1</v>
      </c>
      <c r="Q6" s="1962"/>
      <c r="R6" s="364"/>
      <c r="S6" s="1966">
        <f>$I6</f>
      </c>
      <c r="T6" s="293" t="s">
        <v>447</v>
      </c>
      <c r="U6" s="308"/>
      <c r="V6" s="2253"/>
      <c r="W6" s="2254"/>
      <c r="X6" s="2254"/>
      <c r="Y6" s="2254"/>
      <c r="Z6" s="2254"/>
      <c r="AA6" s="2254"/>
      <c r="AB6" s="2254"/>
      <c r="AC6" s="2255"/>
      <c r="AD6" s="2253"/>
      <c r="AE6" s="2254"/>
      <c r="AF6" s="2254"/>
      <c r="AG6" s="2254"/>
      <c r="AH6" s="2254"/>
      <c r="AI6" s="2254"/>
      <c r="AJ6" s="2254"/>
      <c r="AK6" s="2254"/>
      <c r="AL6" s="2255"/>
      <c r="AM6" s="1266" t="s">
        <v>448</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449</v>
      </c>
      <c r="M7" s="1643"/>
      <c r="N7" s="1639"/>
      <c r="P7" s="2265"/>
      <c r="Q7" s="2265">
        <v>1</v>
      </c>
      <c r="R7" s="365"/>
      <c r="S7" s="1966">
        <f>$J7</f>
      </c>
      <c r="T7" s="294" t="s">
        <v>450</v>
      </c>
      <c r="U7" s="308"/>
      <c r="V7" s="2253"/>
      <c r="W7" s="2254"/>
      <c r="X7" s="2254"/>
      <c r="Y7" s="2254"/>
      <c r="Z7" s="2254"/>
      <c r="AA7" s="2254"/>
      <c r="AB7" s="2254"/>
      <c r="AC7" s="2255"/>
      <c r="AD7" s="2253"/>
      <c r="AE7" s="2254"/>
      <c r="AF7" s="2254"/>
      <c r="AG7" s="2254"/>
      <c r="AH7" s="2254"/>
      <c r="AI7" s="2254"/>
      <c r="AJ7" s="2254"/>
      <c r="AK7" s="2254"/>
      <c r="AL7" s="2255"/>
      <c r="AM7" s="1266" t="s">
        <v>451</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452</v>
      </c>
      <c r="M8" s="1643"/>
      <c r="N8" s="1639"/>
      <c r="O8" s="1639"/>
      <c r="P8" s="2265"/>
      <c r="Q8" s="2265"/>
      <c r="R8" s="365">
        <v>1</v>
      </c>
      <c r="S8" s="1966">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453</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454</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455</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456</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172</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173</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174</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65</v>
      </c>
      <c r="AJ17" s="2275"/>
      <c r="AK17" s="2276" t="s">
        <v>65</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457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458</v>
      </c>
      <c r="P22" s="1370"/>
      <c r="Q22" s="1379"/>
      <c r="R22" s="1379"/>
      <c r="S22" s="737"/>
      <c r="T22" s="1374" t="s">
        <v>459</v>
      </c>
      <c r="AA22" s="603" t="s">
        <v>460</v>
      </c>
      <c r="AC22" s="603" t="s">
        <v>461</v>
      </c>
      <c r="AD22" s="1374" t="s">
        <v>459</v>
      </c>
      <c r="AI22" s="603" t="s">
        <v>462</v>
      </c>
      <c r="AK22" s="603" t="s">
        <v>461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"ТЭК СПБ"</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1643"/>
      <c r="AD29" s="2259" t="str">
        <f>IF(TITLE_NAME_OR_PR_CHANGE="",IF(TITLE_NAME_OR_PR="","",TITLE_NAME_OR_PR),TITLE_NAME_OR_PR_CHANGE)</f>
        <v>Комитет по тарифам Санкт-Петербурга</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463</v>
      </c>
      <c r="T30" s="2258"/>
      <c r="U30" s="1380"/>
      <c r="V30" s="2272" t="str">
        <f>IF(TITLE_DATE_PR_CHANGE="",IF(TITLE_DATE_PR="","",TITLE_DATE_PR),TITLE_DATE_PR_CHANGE)</f>
        <v>46010</v>
      </c>
      <c r="W30" s="2272"/>
      <c r="X30" s="2272"/>
      <c r="Y30" s="2272"/>
      <c r="Z30" s="2272"/>
      <c r="AA30" s="2272"/>
      <c r="AB30" s="2272"/>
      <c r="AC30" s="1643"/>
      <c r="AD30" s="2272" t="str">
        <f>IF(TITLE_DATE_PR_CHANGE="",IF(TITLE_DATE_PR="","",TITLE_DATE_PR),TITLE_DATE_PR_CHANGE)</f>
        <v>46010</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464</v>
      </c>
      <c r="T31" s="2258"/>
      <c r="U31" s="1380"/>
      <c r="V31" s="2259" t="str">
        <f>IF(TITLE_NUMBER_PR_CHANGE="",IF(TITLE_NUMBER_PR="","",TITLE_NUMBER_PR),TITLE_NUMBER_PR_CHANGE)</f>
        <v>266-р</v>
      </c>
      <c r="W31" s="2259"/>
      <c r="X31" s="2259"/>
      <c r="Y31" s="2259"/>
      <c r="Z31" s="2259"/>
      <c r="AA31" s="2259"/>
      <c r="AB31" s="2259"/>
      <c r="AC31" s="1643"/>
      <c r="AD31" s="2259" t="str">
        <f>IF(TITLE_NUMBER_PR_CHANGE="",IF(TITLE_NUMBER_PR="","",TITLE_NUMBER_PR),TITLE_NUMBER_PR_CHANGE)</f>
        <v>266-р</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44</v>
      </c>
      <c r="T32" s="2258"/>
      <c r="U32" s="1380"/>
      <c r="V32" s="2259" t="str">
        <f>IF(TITLE_IST_PUB_CHANGE="",IF(TITLE_IST_PUB="","",TITLE_IST_PUB),TITLE_IST_PUB_CHANGE)</f>
        <v>https://tarifspb.ru/tariffs/document/2287/
Официальный сайт Комитета по тарифам Санкт-Петербурга в сети интернет</v>
      </c>
      <c r="W32" s="2259"/>
      <c r="X32" s="2259"/>
      <c r="Y32" s="2259"/>
      <c r="Z32" s="2259"/>
      <c r="AA32" s="2259"/>
      <c r="AB32" s="2259"/>
      <c r="AC32" s="1643"/>
      <c r="AD32" s="2259" t="str">
        <f>IF(TITLE_IST_PUB_CHANGE="",IF(TITLE_IST_PUB="","",TITLE_IST_PUB),TITLE_IST_PUB_CHANGE)</f>
        <v>https://tarifspb.ru/tariffs/document/2287/
Официальный сайт Комитета по тарифам Санкт-Петербурга в сети интернет</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465</v>
      </c>
      <c r="T34" s="2258"/>
      <c r="U34" s="1380"/>
      <c r="V34" s="2272" t="str">
        <f>IF(TITLE_DATE_PR_CHANGE="",IF(TITLE_DATE_PR="","",TITLE_DATE_PR),TITLE_DATE_PR_CHANGE)</f>
        <v>46010</v>
      </c>
      <c r="W34" s="2272"/>
      <c r="X34" s="2272"/>
      <c r="Y34" s="2272"/>
      <c r="Z34" s="2272"/>
      <c r="AA34" s="2272"/>
      <c r="AB34" s="2272"/>
      <c r="AC34" s="1643"/>
      <c r="AD34" s="2272" t="str">
        <f>IF(TITLE_DATE_PR_CHANGE="",IF(TITLE_DATE_PR="","",TITLE_DATE_PR),TITLE_DATE_PR_CHANGE)</f>
        <v>46010</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466</v>
      </c>
      <c r="T35" s="2258"/>
      <c r="U35" s="1380"/>
      <c r="V35" s="2259" t="str">
        <f>IF(TITLE_NUMBER_PR_CHANGE="",IF(TITLE_NUMBER_PR="","",TITLE_NUMBER_PR),TITLE_NUMBER_PR_CHANGE)</f>
        <v>266-р</v>
      </c>
      <c r="W35" s="2259"/>
      <c r="X35" s="2259"/>
      <c r="Y35" s="2259"/>
      <c r="Z35" s="2259"/>
      <c r="AA35" s="2259"/>
      <c r="AB35" s="2259"/>
      <c r="AC35" s="1643"/>
      <c r="AD35" s="2259" t="str">
        <f>IF(TITLE_NUMBER_PR_CHANGE="",IF(TITLE_NUMBER_PR="","",TITLE_NUMBER_PR),TITLE_NUMBER_PR_CHANGE)</f>
        <v>266-р</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467</v>
      </c>
      <c r="AD36" s="1643"/>
      <c r="AE36" s="1643"/>
      <c r="AF36" s="1643"/>
      <c r="AG36" s="1643"/>
      <c r="AH36" s="1643"/>
      <c r="AI36" s="1643"/>
      <c r="AJ36" s="1643"/>
      <c r="AK36" s="1650" t="s">
        <v>467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343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344</v>
      </c>
      <c r="AS38" s="1639">
        <v>14</v>
      </c>
    </row>
    <row customHeight="1" ht="14.699999999999998">
      <c r="Q39" s="384"/>
      <c r="R39" s="384"/>
      <c r="S39" s="2281" t="s">
        <v>92</v>
      </c>
      <c r="T39" s="2217" t="s">
        <v>468</v>
      </c>
      <c r="U39" s="345"/>
      <c r="V39" s="2282" t="s">
        <v>469</v>
      </c>
      <c r="W39" s="2283"/>
      <c r="X39" s="2283"/>
      <c r="Y39" s="2283"/>
      <c r="Z39" s="2283"/>
      <c r="AA39" s="2283"/>
      <c r="AB39" s="2284"/>
      <c r="AC39" s="2285" t="s">
        <v>470</v>
      </c>
      <c r="AD39" s="2282" t="s">
        <v>469</v>
      </c>
      <c r="AE39" s="2283"/>
      <c r="AF39" s="2283"/>
      <c r="AG39" s="2283"/>
      <c r="AH39" s="2283"/>
      <c r="AI39" s="2283"/>
      <c r="AJ39" s="2284"/>
      <c r="AK39" s="2285" t="s">
        <v>471</v>
      </c>
      <c r="AL39" s="2288" t="s">
        <v>472</v>
      </c>
      <c r="AM39" s="2135"/>
      <c r="AS39" s="1639">
        <v>14</v>
      </c>
    </row>
    <row customHeight="1" ht="35.699999999999996">
      <c r="Q40" s="384"/>
      <c r="R40" s="384"/>
      <c r="S40" s="2281"/>
      <c r="T40" s="2217"/>
      <c r="U40" s="1039"/>
      <c r="V40" s="2268" t="s">
        <v>473</v>
      </c>
      <c r="W40" s="2291" t="s">
        <v>474</v>
      </c>
      <c r="X40" s="2270" t="s">
        <v>475</v>
      </c>
      <c r="Y40" s="2271"/>
      <c r="Z40" s="2270" t="s">
        <v>488</v>
      </c>
      <c r="AA40" s="2277"/>
      <c r="AB40" s="2271"/>
      <c r="AC40" s="2286"/>
      <c r="AD40" s="2268" t="s">
        <v>473</v>
      </c>
      <c r="AE40" s="2291" t="s">
        <v>474</v>
      </c>
      <c r="AF40" s="2270" t="s">
        <v>475</v>
      </c>
      <c r="AG40" s="2271"/>
      <c r="AH40" s="2270" t="s">
        <v>476</v>
      </c>
      <c r="AI40" s="2277"/>
      <c r="AJ40" s="2271"/>
      <c r="AK40" s="2286"/>
      <c r="AL40" s="2289"/>
      <c r="AM40" s="2135"/>
      <c r="AS40" s="1639">
        <v>34</v>
      </c>
    </row>
    <row customHeight="1" ht="35.699999999999996">
      <c r="A41" s="1274"/>
      <c r="B41" s="1274" t="s">
        <v>139</v>
      </c>
      <c r="C41" s="1274" t="s">
        <v>140</v>
      </c>
      <c r="D41" s="1274" t="s">
        <v>141</v>
      </c>
      <c r="E41" s="1318" t="s">
        <v>477</v>
      </c>
      <c r="F41" s="1318" t="s">
        <v>478</v>
      </c>
      <c r="G41" s="1318" t="s">
        <v>479</v>
      </c>
      <c r="H41" s="1318" t="s">
        <v>480</v>
      </c>
      <c r="I41" s="1318" t="s">
        <v>481</v>
      </c>
      <c r="J41" s="1318" t="s">
        <v>482</v>
      </c>
      <c r="K41" s="1318" t="s">
        <v>483</v>
      </c>
      <c r="L41" s="1318" t="s">
        <v>458</v>
      </c>
      <c r="Q41" s="384"/>
      <c r="R41" s="384"/>
      <c r="S41" s="2281"/>
      <c r="T41" s="2217"/>
      <c r="U41" s="310"/>
      <c r="V41" s="2269"/>
      <c r="W41" s="2292"/>
      <c r="X41" s="1946" t="s">
        <v>484</v>
      </c>
      <c r="Y41" s="1946" t="s">
        <v>485</v>
      </c>
      <c r="Z41" s="1946" t="s">
        <v>486</v>
      </c>
      <c r="AA41" s="2278" t="s">
        <v>487</v>
      </c>
      <c r="AB41" s="2279"/>
      <c r="AC41" s="2287"/>
      <c r="AD41" s="2269"/>
      <c r="AE41" s="2292"/>
      <c r="AF41" s="1946" t="s">
        <v>484</v>
      </c>
      <c r="AG41" s="1946" t="s">
        <v>485</v>
      </c>
      <c r="AH41" s="1946" t="s">
        <v>486</v>
      </c>
      <c r="AI41" s="2278" t="s">
        <v>487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113</v>
      </c>
      <c r="T42" s="1263" t="s">
        <v>114</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255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2"/>
      <c r="AP43" s="1632" t="str">
        <f>IF(T43="","",T43)</f>
        <v>Наименование тарифа</v>
      </c>
      <c r="AQ43" s="1632"/>
      <c r="AR43" s="1632"/>
      <c r="AS43" s="1639">
        <v>21</v>
      </c>
    </row>
    <row customHeight="1" ht="22.049999999999997">
      <c r="A44" s="1275" t="s">
        <v>255</v>
      </c>
      <c r="B44" s="1275" t="s">
        <v>256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440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441</v>
      </c>
      <c r="AO44" s="1632"/>
      <c r="AP44" s="1632" t="str">
        <f>IF(T44="","",T44)</f>
        <v>Территория действия тарифа</v>
      </c>
      <c r="AQ44" s="1632"/>
      <c r="AR44" s="1632"/>
      <c r="AS44" s="1639">
        <v>21</v>
      </c>
    </row>
    <row customHeight="1" ht="24">
      <c r="A45" s="1275" t="s">
        <v>255</v>
      </c>
      <c r="B45" s="1275" t="s">
        <v>256</v>
      </c>
      <c r="C45" s="1275" t="s">
        <v>257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442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443</v>
      </c>
      <c r="AO45" s="1632"/>
      <c r="AP45" s="1632" t="str">
        <f>IF(T45="","",T45)</f>
        <v>Наименование системы теплоснабжения </v>
      </c>
      <c r="AQ45" s="1632"/>
      <c r="AR45" s="1632"/>
      <c r="AS45" s="1639">
        <v>23</v>
      </c>
    </row>
    <row customHeight="1" ht="22.049999999999997">
      <c r="A46" s="1275" t="s">
        <v>255</v>
      </c>
      <c r="B46" s="1275" t="s">
        <v>256</v>
      </c>
      <c r="C46" s="1275" t="s">
        <v>257</v>
      </c>
      <c r="D46" s="1275" t="s">
        <v>258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444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445</v>
      </c>
      <c r="AO46" s="1632"/>
      <c r="AP46" s="1632" t="str">
        <f>IF(T46="","",T46)</f>
        <v>Источник тепловой энергии  </v>
      </c>
      <c r="AQ46" s="1632"/>
      <c r="AR46" s="1632"/>
      <c r="AS46" s="1639">
        <v>21</v>
      </c>
    </row>
    <row customHeight="1" ht="49.5">
      <c r="A47" s="1275" t="s">
        <v>255</v>
      </c>
      <c r="B47" s="1275" t="s">
        <v>256</v>
      </c>
      <c r="C47" s="1275" t="s">
        <v>257</v>
      </c>
      <c r="D47" s="1275" t="s">
        <v>258</v>
      </c>
      <c r="E47" s="2298"/>
      <c r="F47" s="2298"/>
      <c r="G47" s="2298"/>
      <c r="H47" s="2298"/>
      <c r="I47" s="2135" t="str">
        <f>S46&amp;".1"</f>
        <v>....1</v>
      </c>
      <c r="J47" s="1275"/>
      <c r="K47" s="1275"/>
      <c r="L47" s="1318" t="s">
        <v>446</v>
      </c>
      <c r="P47" s="2265">
        <v>1</v>
      </c>
      <c r="Q47" s="1962"/>
      <c r="R47" s="364"/>
      <c r="S47" s="1966" t="str">
        <f>$I47</f>
        <v>....1</v>
      </c>
      <c r="T47" s="293" t="s">
        <v>447</v>
      </c>
      <c r="U47" s="308"/>
      <c r="V47" s="2253"/>
      <c r="W47" s="2254"/>
      <c r="X47" s="2254"/>
      <c r="Y47" s="2254"/>
      <c r="Z47" s="2254"/>
      <c r="AA47" s="2254"/>
      <c r="AB47" s="2254"/>
      <c r="AC47" s="2255"/>
      <c r="AD47" s="2253"/>
      <c r="AE47" s="2254"/>
      <c r="AF47" s="2254"/>
      <c r="AG47" s="2254"/>
      <c r="AH47" s="2254"/>
      <c r="AI47" s="2254"/>
      <c r="AJ47" s="2254"/>
      <c r="AK47" s="2254"/>
      <c r="AL47" s="2255"/>
      <c r="AM47" s="1266" t="s">
        <v>448</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255</v>
      </c>
      <c r="B48" s="1275" t="s">
        <v>256</v>
      </c>
      <c r="C48" s="1275" t="s">
        <v>257</v>
      </c>
      <c r="D48" s="1275" t="s">
        <v>258</v>
      </c>
      <c r="E48" s="2298"/>
      <c r="F48" s="2298"/>
      <c r="G48" s="2298"/>
      <c r="H48" s="2298"/>
      <c r="I48" s="2109"/>
      <c r="J48" s="2135" t="str">
        <f>I47&amp;".1"</f>
        <v>....1.1</v>
      </c>
      <c r="K48" s="1275"/>
      <c r="L48" s="1318" t="s">
        <v>449</v>
      </c>
      <c r="P48" s="2265"/>
      <c r="Q48" s="2265">
        <v>1</v>
      </c>
      <c r="R48" s="365"/>
      <c r="S48" s="1966" t="str">
        <f>$J48</f>
        <v>....1.1</v>
      </c>
      <c r="T48" s="294" t="s">
        <v>450</v>
      </c>
      <c r="U48" s="308"/>
      <c r="V48" s="2253"/>
      <c r="W48" s="2254"/>
      <c r="X48" s="2254"/>
      <c r="Y48" s="2254"/>
      <c r="Z48" s="2254"/>
      <c r="AA48" s="2254"/>
      <c r="AB48" s="2254"/>
      <c r="AC48" s="2255"/>
      <c r="AD48" s="2253"/>
      <c r="AE48" s="2254"/>
      <c r="AF48" s="2254"/>
      <c r="AG48" s="2254"/>
      <c r="AH48" s="2254"/>
      <c r="AI48" s="2254"/>
      <c r="AJ48" s="2254"/>
      <c r="AK48" s="2254"/>
      <c r="AL48" s="2255"/>
      <c r="AM48" s="1266" t="s">
        <v>451</v>
      </c>
      <c r="AO48" s="1632"/>
      <c r="AP48" s="1632" t="str">
        <f>IF(T48="","",T48)</f>
        <v>Группа потребителей</v>
      </c>
      <c r="AQ48" s="1632"/>
      <c r="AR48" s="1632"/>
      <c r="AS48" s="1639">
        <v>21</v>
      </c>
    </row>
    <row customHeight="1" ht="22.049999999999997">
      <c r="A49" s="1275" t="s">
        <v>255</v>
      </c>
      <c r="B49" s="1275" t="s">
        <v>256</v>
      </c>
      <c r="C49" s="1275" t="s">
        <v>257</v>
      </c>
      <c r="D49" s="1275" t="s">
        <v>258</v>
      </c>
      <c r="E49" s="2298"/>
      <c r="F49" s="2298"/>
      <c r="G49" s="2298"/>
      <c r="H49" s="2298"/>
      <c r="I49" s="2109"/>
      <c r="J49" s="2109"/>
      <c r="K49" s="2135" t="str">
        <f>J48&amp;".1"</f>
        <v>....1.1.1</v>
      </c>
      <c r="L49" s="1318" t="s">
        <v>452</v>
      </c>
      <c r="P49" s="2265"/>
      <c r="Q49" s="2265"/>
      <c r="R49" s="365">
        <v>1</v>
      </c>
      <c r="S49" s="1966"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453</v>
      </c>
      <c r="AN49" s="1644">
        <f>STRCHECKDATE(V50:AL50)</f>
      </c>
      <c r="AO49" s="1632"/>
      <c r="AP49" s="1632" t="str">
        <f>IF(T49="","",T49)</f>
        <v/>
      </c>
      <c r="AQ49" s="1632"/>
      <c r="AR49" s="1632"/>
      <c r="AS49" s="1639">
        <v>21</v>
      </c>
    </row>
    <row customHeight="1" ht="1.05">
      <c r="A50" s="1275" t="s">
        <v>255</v>
      </c>
      <c r="B50" s="1275" t="s">
        <v>256</v>
      </c>
      <c r="C50" s="1275" t="s">
        <v>257</v>
      </c>
      <c r="D50" s="1275" t="s">
        <v>258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255</v>
      </c>
      <c r="B51" s="1275" t="s">
        <v>256</v>
      </c>
      <c r="C51" s="1275" t="s">
        <v>257</v>
      </c>
      <c r="D51" s="1275" t="s">
        <v>258</v>
      </c>
      <c r="E51" s="2298"/>
      <c r="F51" s="2298"/>
      <c r="G51" s="2298"/>
      <c r="H51" s="2298"/>
      <c r="I51" s="2109"/>
      <c r="J51" s="2135"/>
      <c r="K51" s="1275"/>
      <c r="L51" s="1318"/>
      <c r="P51" s="2265"/>
      <c r="Q51" s="2265"/>
      <c r="R51" s="364"/>
      <c r="S51" s="1286"/>
      <c r="T51" s="296" t="s">
        <v>454</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255</v>
      </c>
      <c r="B52" s="1275" t="s">
        <v>256</v>
      </c>
      <c r="C52" s="1275" t="s">
        <v>257</v>
      </c>
      <c r="D52" s="1275" t="s">
        <v>258</v>
      </c>
      <c r="E52" s="2298"/>
      <c r="F52" s="2298"/>
      <c r="G52" s="2298"/>
      <c r="H52" s="2298"/>
      <c r="I52" s="2135"/>
      <c r="J52" s="1275"/>
      <c r="K52" s="1275"/>
      <c r="L52" s="1318"/>
      <c r="P52" s="2265"/>
      <c r="Q52" s="1962"/>
      <c r="R52" s="364"/>
      <c r="S52" s="1286"/>
      <c r="T52" s="295" t="s">
        <v>455</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255</v>
      </c>
      <c r="B53" s="1275" t="s">
        <v>256</v>
      </c>
      <c r="C53" s="1275" t="s">
        <v>257</v>
      </c>
      <c r="D53" s="1275" t="s">
        <v>258</v>
      </c>
      <c r="E53" s="2298"/>
      <c r="F53" s="2298"/>
      <c r="G53" s="2298"/>
      <c r="H53" s="2297"/>
      <c r="I53" s="1275"/>
      <c r="J53" s="1275"/>
      <c r="K53" s="1275"/>
      <c r="L53" s="1318"/>
      <c r="M53" s="1618"/>
      <c r="N53" s="1618"/>
      <c r="O53" s="1643"/>
      <c r="P53" s="368"/>
      <c r="Q53" s="383"/>
      <c r="R53" s="363"/>
      <c r="S53" s="1286"/>
      <c r="T53" s="373" t="s">
        <v>456</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255</v>
      </c>
      <c r="B54" s="1275" t="s">
        <v>256</v>
      </c>
      <c r="C54" s="1275" t="s">
        <v>257</v>
      </c>
      <c r="D54" s="1982"/>
      <c r="E54" s="2298"/>
      <c r="F54" s="2298"/>
      <c r="G54" s="2297"/>
      <c r="H54" s="1982"/>
      <c r="I54" s="1982"/>
      <c r="J54" s="1982"/>
      <c r="K54" s="1982"/>
      <c r="L54" s="1388"/>
      <c r="M54" s="1618"/>
      <c r="N54" s="1618"/>
      <c r="O54" s="1643"/>
      <c r="P54" s="1324"/>
      <c r="Q54" s="1325"/>
      <c r="R54" s="1324"/>
      <c r="S54" s="1330"/>
      <c r="T54" s="1333" t="s">
        <v>172</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255</v>
      </c>
      <c r="B55" s="1275" t="s">
        <v>256</v>
      </c>
      <c r="C55" s="1982"/>
      <c r="D55" s="1982"/>
      <c r="E55" s="2298"/>
      <c r="F55" s="2297"/>
      <c r="G55" s="1982"/>
      <c r="H55" s="1982"/>
      <c r="I55" s="1982"/>
      <c r="J55" s="1982"/>
      <c r="K55" s="1982"/>
      <c r="L55" s="1388"/>
      <c r="M55" s="1983"/>
      <c r="N55" s="1983"/>
      <c r="O55" s="1643"/>
      <c r="P55" s="1324"/>
      <c r="Q55" s="1325"/>
      <c r="R55" s="1324"/>
      <c r="S55" s="1330"/>
      <c r="T55" s="1333" t="s">
        <v>173</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255</v>
      </c>
      <c r="B56" s="1275"/>
      <c r="C56" s="1275"/>
      <c r="D56" s="1275"/>
      <c r="E56" s="2297"/>
      <c r="F56" s="1275"/>
      <c r="G56" s="1275"/>
      <c r="H56" s="1275"/>
      <c r="I56" s="1275"/>
      <c r="J56" s="1275"/>
      <c r="K56" s="1275"/>
      <c r="L56" s="1318"/>
      <c r="M56" s="1983"/>
      <c r="N56" s="1983"/>
      <c r="O56" s="1643"/>
      <c r="P56" s="388"/>
      <c r="Q56" s="1352"/>
      <c r="R56" s="388"/>
      <c r="S56" s="1330"/>
      <c r="T56" s="1333" t="s">
        <v>174</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198</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86</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7A252-8594-5F3E-EF66-0.9CCA7422}" mc:Ignorable="x14ac xr xr2 xr3">
  <sheetPr>
    <tabColor theme="6" tint="0.4"/>
  </sheetPr>
  <dimension ref="A1:BA73"/>
  <sheetViews>
    <sheetView topLeftCell="A1" showGridLines="0" zoomScale="80" workbookViewId="0">
      <selection activeCell="AM49" sqref="AM49"/>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customWidth="1"/>
    <col min="45" max="45" style="72" width="10.57421875" hidden="1"/>
    <col min="46" max="46" style="1643" width="4.00390625" customWidth="1"/>
    <col min="47" max="47" style="1643" width="115.00390625" customWidth="1"/>
    <col min="48" max="52" style="1650" width="10.00390625" customWidth="1"/>
    <col min="53" max="53" style="1643" width="10.57421875" hidden="1"/>
  </cols>
  <sheetData>
    <row customHeight="1" ht="22.5" hidden="1">
      <c r="Y1" s="335"/>
      <c r="Z1" s="335"/>
      <c r="AG1" s="335"/>
      <c r="AH1" s="335"/>
      <c r="AL1" s="1643"/>
      <c r="AM1" s="1643"/>
      <c r="AN1" s="1643"/>
      <c r="AO1" s="1643"/>
      <c r="AP1" s="1643"/>
      <c r="AQ1" s="1643"/>
      <c r="AR1" s="1643"/>
      <c r="AS1" s="3436"/>
      <c r="BA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0"/>
      <c r="AM2" s="2251"/>
      <c r="AN2" s="2251"/>
      <c r="AO2" s="2251"/>
      <c r="AP2" s="2251"/>
      <c r="AQ2" s="2251"/>
      <c r="AR2" s="2251"/>
      <c r="AS2" s="3438"/>
      <c r="AT2" s="2252"/>
      <c r="AU2" s="1266" t="s">
        <v>439</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440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0"/>
      <c r="AM3" s="2251"/>
      <c r="AN3" s="2251"/>
      <c r="AO3" s="2251"/>
      <c r="AP3" s="2251"/>
      <c r="AQ3" s="2251"/>
      <c r="AR3" s="2251"/>
      <c r="AS3" s="3438"/>
      <c r="AT3" s="2252"/>
      <c r="AU3" s="1266" t="s">
        <v>441</v>
      </c>
      <c r="AW3" s="508"/>
      <c r="AX3" s="508" t="str">
        <f>IF(T3="","",T3)</f>
        <v>Территория действия тарифа</v>
      </c>
      <c r="AY3" s="508"/>
      <c r="AZ3" s="508"/>
      <c r="BA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442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0"/>
      <c r="AM4" s="2251"/>
      <c r="AN4" s="2251"/>
      <c r="AO4" s="2251"/>
      <c r="AP4" s="2251"/>
      <c r="AQ4" s="2251"/>
      <c r="AR4" s="2251"/>
      <c r="AS4" s="3438"/>
      <c r="AT4" s="2252"/>
      <c r="AU4" s="1266" t="s">
        <v>443</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444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0"/>
      <c r="AM5" s="2251"/>
      <c r="AN5" s="2251"/>
      <c r="AO5" s="2251"/>
      <c r="AP5" s="2251"/>
      <c r="AQ5" s="2251"/>
      <c r="AR5" s="2251"/>
      <c r="AS5" s="3438"/>
      <c r="AT5" s="2252"/>
      <c r="AU5" s="1266" t="s">
        <v>445</v>
      </c>
      <c r="AW5" s="508"/>
      <c r="AX5" s="508" t="str">
        <f>IF(T5="","",T5)</f>
        <v>Источник тепловой энергии  </v>
      </c>
      <c r="AY5" s="508"/>
      <c r="AZ5" s="508"/>
      <c r="BA5" s="1163">
        <v>0</v>
      </c>
    </row>
    <row customHeight="1" ht="47.25" hidden="1">
      <c r="A6" s="1371"/>
      <c r="B6" s="1371"/>
      <c r="C6" s="1371"/>
      <c r="D6" s="1371"/>
      <c r="E6" s="2267"/>
      <c r="F6" s="2267"/>
      <c r="G6" s="2267"/>
      <c r="H6" s="2267"/>
      <c r="I6" s="2264">
        <f>S5&amp;".1"</f>
      </c>
      <c r="J6" s="1371"/>
      <c r="K6" s="1371"/>
      <c r="L6" s="1372" t="s">
        <v>446</v>
      </c>
      <c r="M6" s="545"/>
      <c r="P6" s="2265">
        <v>1</v>
      </c>
      <c r="Q6" s="1339"/>
      <c r="R6" s="364"/>
      <c r="S6" s="1344">
        <f>$I6</f>
      </c>
      <c r="T6" s="293" t="s">
        <v>447</v>
      </c>
      <c r="U6" s="308"/>
      <c r="V6" s="2253"/>
      <c r="W6" s="2254"/>
      <c r="X6" s="2254"/>
      <c r="Y6" s="2254"/>
      <c r="Z6" s="2254"/>
      <c r="AA6" s="2254"/>
      <c r="AB6" s="2254"/>
      <c r="AC6" s="2255"/>
      <c r="AD6" s="2253"/>
      <c r="AE6" s="2254"/>
      <c r="AF6" s="2254"/>
      <c r="AG6" s="2254"/>
      <c r="AH6" s="2254"/>
      <c r="AI6" s="2254"/>
      <c r="AJ6" s="2254"/>
      <c r="AK6" s="2254"/>
      <c r="AL6" s="2253"/>
      <c r="AM6" s="2254"/>
      <c r="AN6" s="2254"/>
      <c r="AO6" s="2254"/>
      <c r="AP6" s="2254"/>
      <c r="AQ6" s="2254"/>
      <c r="AR6" s="2254"/>
      <c r="AS6" s="3440"/>
      <c r="AT6" s="2255"/>
      <c r="AU6" s="1266" t="s">
        <v>448</v>
      </c>
      <c r="AW6" s="508"/>
      <c r="AX6" s="508" t="str">
        <f>IF(T6="","",T6)</f>
        <v>Схема подключения теплопотребляющей установки к коллектору источника тепловой энергии</v>
      </c>
      <c r="AY6" s="508"/>
      <c r="AZ6" s="508"/>
      <c r="BA6" s="1163">
        <v>0</v>
      </c>
    </row>
    <row customHeight="1" ht="21" hidden="1">
      <c r="A7" s="1371"/>
      <c r="B7" s="1371"/>
      <c r="C7" s="1371"/>
      <c r="D7" s="1371"/>
      <c r="E7" s="2267"/>
      <c r="F7" s="2267"/>
      <c r="G7" s="2267"/>
      <c r="H7" s="2267"/>
      <c r="I7" s="2294"/>
      <c r="J7" s="2264">
        <f>I6&amp;".1"</f>
      </c>
      <c r="K7" s="1371"/>
      <c r="L7" s="1372" t="s">
        <v>449</v>
      </c>
      <c r="M7" s="545"/>
      <c r="N7" s="1374"/>
      <c r="P7" s="2265"/>
      <c r="Q7" s="2265">
        <v>1</v>
      </c>
      <c r="R7" s="365"/>
      <c r="S7" s="1344">
        <f>$J7</f>
      </c>
      <c r="T7" s="294" t="s">
        <v>450</v>
      </c>
      <c r="U7" s="308"/>
      <c r="V7" s="2253"/>
      <c r="W7" s="2254"/>
      <c r="X7" s="2254"/>
      <c r="Y7" s="2254"/>
      <c r="Z7" s="2254"/>
      <c r="AA7" s="2254"/>
      <c r="AB7" s="2254"/>
      <c r="AC7" s="2255"/>
      <c r="AD7" s="2253"/>
      <c r="AE7" s="2254"/>
      <c r="AF7" s="2254"/>
      <c r="AG7" s="2254"/>
      <c r="AH7" s="2254"/>
      <c r="AI7" s="2254"/>
      <c r="AJ7" s="2254"/>
      <c r="AK7" s="2254"/>
      <c r="AL7" s="2253"/>
      <c r="AM7" s="2254"/>
      <c r="AN7" s="2254"/>
      <c r="AO7" s="2254"/>
      <c r="AP7" s="2254"/>
      <c r="AQ7" s="2254"/>
      <c r="AR7" s="2254"/>
      <c r="AS7" s="3440"/>
      <c r="AT7" s="2255"/>
      <c r="AU7" s="1266" t="s">
        <v>451</v>
      </c>
      <c r="AW7" s="508"/>
      <c r="AX7" s="508" t="str">
        <f>IF(T7="","",T7)</f>
        <v>Группа потребителей</v>
      </c>
      <c r="AY7" s="508"/>
      <c r="AZ7" s="508"/>
      <c r="BA7" s="1163">
        <v>0</v>
      </c>
    </row>
    <row customHeight="1" ht="21" hidden="1">
      <c r="A8" s="1371"/>
      <c r="B8" s="1371"/>
      <c r="C8" s="1371"/>
      <c r="D8" s="1371"/>
      <c r="E8" s="2267"/>
      <c r="F8" s="2267"/>
      <c r="G8" s="2267"/>
      <c r="H8" s="2267"/>
      <c r="I8" s="2294"/>
      <c r="J8" s="2294"/>
      <c r="K8" s="2264">
        <f>J7&amp;".1"</f>
      </c>
      <c r="L8" s="1372" t="s">
        <v>452</v>
      </c>
      <c r="M8" s="545"/>
      <c r="N8" s="1374"/>
      <c r="O8" s="1374"/>
      <c r="P8" s="2265"/>
      <c r="Q8" s="2265"/>
      <c r="R8" s="365">
        <v>1</v>
      </c>
      <c r="S8" s="1344">
        <f>$K8</f>
      </c>
      <c r="T8" s="1355"/>
      <c r="U8" s="308"/>
      <c r="V8" s="333"/>
      <c r="W8" s="759"/>
      <c r="X8" s="333"/>
      <c r="Y8" s="392"/>
      <c r="Z8" s="2273"/>
      <c r="AA8" s="2115" t="s">
        <v>65</v>
      </c>
      <c r="AB8" s="2273"/>
      <c r="AC8" s="2115" t="s">
        <v>65</v>
      </c>
      <c r="AD8" s="333"/>
      <c r="AE8" s="759"/>
      <c r="AF8" s="333"/>
      <c r="AG8" s="392"/>
      <c r="AH8" s="2273"/>
      <c r="AI8" s="2115" t="s">
        <v>65</v>
      </c>
      <c r="AJ8" s="2273"/>
      <c r="AK8" s="2115" t="s">
        <v>65</v>
      </c>
      <c r="AL8" s="333"/>
      <c r="AM8" s="759"/>
      <c r="AN8" s="333"/>
      <c r="AO8" s="392"/>
      <c r="AP8" s="2610"/>
      <c r="AQ8" s="2115" t="s">
        <v>65</v>
      </c>
      <c r="AR8" s="2610"/>
      <c r="AS8" s="2115" t="s">
        <v>65</v>
      </c>
      <c r="AT8" s="333"/>
      <c r="AU8" s="2261" t="s">
        <v>453</v>
      </c>
      <c r="AV8" s="519">
        <f>STRCHECKDATE(V9:AT9)</f>
      </c>
      <c r="AW8" s="508"/>
      <c r="AX8" s="508" t="str">
        <f>IF(T8="","",T8)</f>
        <v/>
      </c>
      <c r="AY8" s="508"/>
      <c r="AZ8" s="508"/>
      <c r="BA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333"/>
      <c r="AN9" s="333"/>
      <c r="AO9" s="336" t="str">
        <f>AP8&amp;"-"&amp;AR8</f>
        <v>-</v>
      </c>
      <c r="AP9" s="2317"/>
      <c r="AQ9" s="2115"/>
      <c r="AR9" s="2317"/>
      <c r="AS9" s="2115"/>
      <c r="AT9" s="333"/>
      <c r="AU9" s="2262"/>
      <c r="AW9" s="508"/>
      <c r="AX9" s="508" t="str">
        <f>IF(T9="","",T9)</f>
        <v/>
      </c>
      <c r="AY9" s="508"/>
      <c r="AZ9" s="508"/>
      <c r="BA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454</v>
      </c>
      <c r="U10" s="375"/>
      <c r="V10" s="375"/>
      <c r="W10" s="375"/>
      <c r="X10" s="375"/>
      <c r="Y10" s="375"/>
      <c r="Z10" s="375"/>
      <c r="AA10" s="375"/>
      <c r="AB10" s="375"/>
      <c r="AC10" s="375"/>
      <c r="AD10" s="375"/>
      <c r="AE10" s="375"/>
      <c r="AF10" s="375"/>
      <c r="AG10" s="375"/>
      <c r="AH10" s="375"/>
      <c r="AI10" s="375"/>
      <c r="AJ10" s="375"/>
      <c r="AK10" s="375"/>
      <c r="AL10" s="4144"/>
      <c r="AM10" s="4144"/>
      <c r="AN10" s="4144"/>
      <c r="AO10" s="4144"/>
      <c r="AP10" s="4144"/>
      <c r="AQ10" s="4144"/>
      <c r="AR10" s="4144"/>
      <c r="AS10" s="4153"/>
      <c r="AT10" s="332"/>
      <c r="AU10" s="2263"/>
      <c r="AW10" s="508"/>
      <c r="AX10" s="508" t="str">
        <f>IF(T10="","",T10)</f>
        <v>Добавить вид теплоносителя (параметры теплоносителя)</v>
      </c>
      <c r="AY10" s="508"/>
      <c r="AZ10" s="508"/>
      <c r="BA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455</v>
      </c>
      <c r="U11" s="375"/>
      <c r="V11" s="375"/>
      <c r="W11" s="375"/>
      <c r="X11" s="375"/>
      <c r="Y11" s="375"/>
      <c r="Z11" s="375"/>
      <c r="AA11" s="375"/>
      <c r="AB11" s="375"/>
      <c r="AC11" s="374"/>
      <c r="AD11" s="375"/>
      <c r="AE11" s="375"/>
      <c r="AF11" s="375"/>
      <c r="AG11" s="375"/>
      <c r="AH11" s="375"/>
      <c r="AI11" s="375"/>
      <c r="AJ11" s="375"/>
      <c r="AK11" s="374"/>
      <c r="AL11" s="4144"/>
      <c r="AM11" s="4144"/>
      <c r="AN11" s="4144"/>
      <c r="AO11" s="4144"/>
      <c r="AP11" s="4144"/>
      <c r="AQ11" s="4144"/>
      <c r="AR11" s="4144"/>
      <c r="AS11" s="4154"/>
      <c r="AT11" s="375"/>
      <c r="AU11" s="311"/>
      <c r="AW11" s="508"/>
      <c r="AX11" s="508" t="str">
        <f>IF(T11="","",T11)</f>
        <v>Добавить группу потребителей</v>
      </c>
      <c r="AY11" s="508"/>
      <c r="AZ11" s="508"/>
      <c r="BA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456</v>
      </c>
      <c r="U12" s="375"/>
      <c r="V12" s="375"/>
      <c r="W12" s="375"/>
      <c r="X12" s="375"/>
      <c r="Y12" s="375"/>
      <c r="Z12" s="375"/>
      <c r="AA12" s="375"/>
      <c r="AB12" s="375"/>
      <c r="AC12" s="374"/>
      <c r="AD12" s="375"/>
      <c r="AE12" s="375"/>
      <c r="AF12" s="375"/>
      <c r="AG12" s="375"/>
      <c r="AH12" s="375"/>
      <c r="AI12" s="375"/>
      <c r="AJ12" s="375"/>
      <c r="AK12" s="374"/>
      <c r="AL12" s="4144"/>
      <c r="AM12" s="4144"/>
      <c r="AN12" s="4144"/>
      <c r="AO12" s="4144"/>
      <c r="AP12" s="4144"/>
      <c r="AQ12" s="4144"/>
      <c r="AR12" s="4144"/>
      <c r="AS12" s="4154"/>
      <c r="AT12" s="375"/>
      <c r="AU12" s="311"/>
      <c r="AW12" s="508"/>
      <c r="AX12" s="508" t="str">
        <f>IF(T12="","",T12)</f>
        <v>Добавить схему подключения</v>
      </c>
      <c r="AY12" s="508"/>
      <c r="AZ12" s="508"/>
      <c r="BA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W13" s="797"/>
      <c r="AX13" s="797" t="str">
        <f>IF(T13="","",T13)</f>
        <v>Добавить источник для дифференциации</v>
      </c>
      <c r="AY13" s="797"/>
      <c r="AZ13" s="797"/>
      <c r="BA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173</v>
      </c>
      <c r="U14" s="1332"/>
      <c r="V14" s="1332"/>
      <c r="W14" s="1332"/>
      <c r="X14" s="1332"/>
      <c r="Y14" s="1332"/>
      <c r="Z14" s="1332"/>
      <c r="AA14" s="1332"/>
      <c r="AB14" s="1332"/>
      <c r="AC14" s="1332"/>
      <c r="AD14" s="1332"/>
      <c r="AE14" s="1332"/>
      <c r="AF14" s="1332"/>
      <c r="AG14" s="1332"/>
      <c r="AH14" s="1332"/>
      <c r="AI14" s="1332"/>
      <c r="AJ14" s="1332"/>
      <c r="AK14" s="1332"/>
      <c r="AL14" s="1332"/>
      <c r="AM14" s="1332"/>
      <c r="AN14" s="1332"/>
      <c r="AO14" s="1332"/>
      <c r="AP14" s="1332"/>
      <c r="AQ14" s="1332"/>
      <c r="AR14" s="1332"/>
      <c r="AS14" s="1332"/>
      <c r="AT14" s="1332"/>
      <c r="AU14" s="1332"/>
      <c r="AW14" s="797"/>
      <c r="AX14" s="797" t="str">
        <f>IF(T14="","",T14)</f>
        <v>Добавить централизованную систему для дифференциации</v>
      </c>
      <c r="AY14" s="797"/>
      <c r="AZ14" s="797"/>
      <c r="BA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174</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территорию для дифференциации</v>
      </c>
      <c r="AY15" s="797"/>
      <c r="AZ15" s="797"/>
      <c r="BA15" s="526">
        <v>0</v>
      </c>
    </row>
    <row customHeight="1" ht="14.25" hidden="1">
      <c r="AC16" s="335"/>
      <c r="AK16" s="335"/>
      <c r="AL16" s="1643"/>
      <c r="AM16" s="1643"/>
      <c r="AN16" s="1643"/>
      <c r="AO16" s="1643"/>
      <c r="AP16" s="1643"/>
      <c r="AQ16" s="1643"/>
      <c r="AR16" s="1643"/>
      <c r="AS16" s="3436"/>
      <c r="BA16" s="1163">
        <v>0</v>
      </c>
    </row>
    <row customHeight="1" ht="14.25" hidden="1">
      <c r="AD17" s="1368"/>
      <c r="AE17" s="1368"/>
      <c r="AF17" s="1368"/>
      <c r="AG17" s="1369"/>
      <c r="AH17" s="2275"/>
      <c r="AI17" s="2276" t="s">
        <v>65</v>
      </c>
      <c r="AJ17" s="2275"/>
      <c r="AK17" s="2276" t="s">
        <v>65</v>
      </c>
      <c r="AL17" s="1643"/>
      <c r="AM17" s="1643"/>
      <c r="AN17" s="1643"/>
      <c r="AO17" s="1643"/>
      <c r="AP17" s="1643"/>
      <c r="AQ17" s="1643"/>
      <c r="AR17" s="1643"/>
      <c r="AS17" s="3436"/>
      <c r="BA17" s="1163">
        <v>0</v>
      </c>
    </row>
    <row customHeight="1" ht="14.25" hidden="1">
      <c r="AD18" s="1368"/>
      <c r="AE18" s="1368"/>
      <c r="AF18" s="1368"/>
      <c r="AG18" s="336" t="str">
        <f>AH17&amp;"-"&amp;AJ17</f>
        <v>-</v>
      </c>
      <c r="AH18" s="2276"/>
      <c r="AI18" s="2276"/>
      <c r="AJ18" s="2276"/>
      <c r="AK18" s="2276"/>
      <c r="AL18" s="1643"/>
      <c r="AM18" s="1643"/>
      <c r="AN18" s="1643"/>
      <c r="AO18" s="1643"/>
      <c r="AP18" s="1643"/>
      <c r="AQ18" s="1643"/>
      <c r="AR18" s="1643"/>
      <c r="AS18" s="3436"/>
      <c r="BA18" s="1163">
        <v>0</v>
      </c>
    </row>
    <row customHeight="1" ht="14.25" hidden="1">
      <c r="AK19" s="335"/>
      <c r="AL19" s="1643"/>
      <c r="AM19" s="1643"/>
      <c r="AN19" s="1643"/>
      <c r="AO19" s="1643"/>
      <c r="AP19" s="1643"/>
      <c r="AQ19" s="1643"/>
      <c r="AR19" s="1643"/>
      <c r="AS19" s="3436"/>
      <c r="BA19" s="1163">
        <v>0</v>
      </c>
    </row>
    <row s="1374" customFormat="1" customHeight="1" ht="22.5" hidden="1">
      <c r="L20" s="1337"/>
      <c r="M20" s="1370"/>
      <c r="N20" s="1370"/>
      <c r="O20" s="1375" t="s">
        <v>457</v>
      </c>
      <c r="P20" s="1370"/>
      <c r="Q20" s="1379"/>
      <c r="R20" s="1379"/>
      <c r="S20" s="737"/>
      <c r="Z20" s="1375"/>
      <c r="AB20" s="1375"/>
      <c r="AC20" s="1374"/>
      <c r="AH20" s="1375"/>
      <c r="AJ20" s="1375"/>
      <c r="AK20" s="1374"/>
      <c r="AL20" s="1374"/>
      <c r="AM20" s="1374"/>
      <c r="AN20" s="1374"/>
      <c r="AO20" s="1374"/>
      <c r="AP20" s="1375"/>
      <c r="AQ20" s="1374"/>
      <c r="AR20" s="1375"/>
      <c r="AS20" s="3460"/>
      <c r="AV20" s="519"/>
      <c r="AW20" s="519"/>
      <c r="AX20" s="519"/>
      <c r="AY20" s="519"/>
      <c r="AZ20" s="519"/>
      <c r="BA20" s="1168">
        <v>0</v>
      </c>
    </row>
    <row s="1374" customFormat="1" customHeight="1" ht="14.25" hidden="1">
      <c r="L21" s="1337"/>
      <c r="M21" s="1370"/>
      <c r="N21" s="1370"/>
      <c r="O21" s="1370"/>
      <c r="P21" s="1370"/>
      <c r="Q21" s="1379"/>
      <c r="R21" s="1379"/>
      <c r="S21" s="737"/>
      <c r="AC21" s="1374"/>
      <c r="AK21" s="1374"/>
      <c r="AL21" s="1374"/>
      <c r="AM21" s="1374"/>
      <c r="AN21" s="1374"/>
      <c r="AO21" s="1374"/>
      <c r="AP21" s="1374"/>
      <c r="AQ21" s="1374"/>
      <c r="AR21" s="1374"/>
      <c r="AS21" s="3460"/>
      <c r="AV21" s="519"/>
      <c r="AW21" s="519"/>
      <c r="AX21" s="519"/>
      <c r="AY21" s="519"/>
      <c r="AZ21" s="519"/>
      <c r="BA21" s="1168">
        <v>0</v>
      </c>
    </row>
    <row s="1374" customFormat="1" customHeight="1" ht="33.75" hidden="1">
      <c r="L22" s="1337"/>
      <c r="M22" s="1370"/>
      <c r="N22" s="1370"/>
      <c r="O22" s="1372" t="s">
        <v>458</v>
      </c>
      <c r="P22" s="1370"/>
      <c r="Q22" s="1379"/>
      <c r="R22" s="1379"/>
      <c r="S22" s="737"/>
      <c r="T22" s="1168" t="s">
        <v>459</v>
      </c>
      <c r="AA22" s="194" t="s">
        <v>460</v>
      </c>
      <c r="AC22" s="194" t="s">
        <v>461</v>
      </c>
      <c r="AD22" s="1168" t="s">
        <v>459</v>
      </c>
      <c r="AI22" s="194" t="s">
        <v>462</v>
      </c>
      <c r="AK22" s="194" t="s">
        <v>461</v>
      </c>
      <c r="AL22" s="1374"/>
      <c r="AM22" s="1374"/>
      <c r="AN22" s="1374"/>
      <c r="AO22" s="1374"/>
      <c r="AP22" s="1374"/>
      <c r="AQ22" s="1378" t="s">
        <v>460</v>
      </c>
      <c r="AR22" s="1374"/>
      <c r="AS22" s="3462" t="s">
        <v>461</v>
      </c>
      <c r="AV22" s="519"/>
      <c r="AW22" s="519"/>
      <c r="AX22" s="519"/>
      <c r="AY22" s="519"/>
      <c r="AZ22" s="519"/>
      <c r="BA22" s="1168">
        <v>0</v>
      </c>
    </row>
    <row customHeight="1" ht="14.25" hidden="1">
      <c r="O23" s="1372"/>
      <c r="AL23" s="1643"/>
      <c r="AM23" s="1643"/>
      <c r="AN23" s="1643"/>
      <c r="AO23" s="1643"/>
      <c r="AP23" s="1643"/>
      <c r="AQ23" s="1643"/>
      <c r="AR23" s="1643"/>
      <c r="AS23" s="3436"/>
      <c r="BA23" s="1163">
        <v>0</v>
      </c>
    </row>
    <row customHeight="1" ht="14.25" hidden="1">
      <c r="O24" s="1372"/>
      <c r="AL24" s="1643"/>
      <c r="AM24" s="1643"/>
      <c r="AN24" s="1643"/>
      <c r="AO24" s="1643"/>
      <c r="AP24" s="1643"/>
      <c r="AQ24" s="1643"/>
      <c r="AR24" s="1643"/>
      <c r="AS24" s="3436"/>
      <c r="BA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L25" s="1643"/>
      <c r="AM25" s="1643"/>
      <c r="AN25" s="1643"/>
      <c r="AO25" s="1643"/>
      <c r="AP25" s="1643"/>
      <c r="AQ25" s="1643"/>
      <c r="AR25" s="1643"/>
      <c r="AS25" s="3436"/>
      <c r="BA25" s="1163">
        <v>14</v>
      </c>
    </row>
    <row customHeight="1" ht="29.25">
      <c r="Q26" s="384"/>
      <c r="R26" s="384"/>
      <c r="S26" s="225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6"/>
      <c r="U26" s="2256"/>
      <c r="V26" s="2256"/>
      <c r="W26" s="2256"/>
      <c r="X26" s="2256"/>
      <c r="Y26" s="2256"/>
      <c r="Z26" s="2256"/>
      <c r="AA26" s="2256"/>
      <c r="AB26" s="2256"/>
      <c r="AC26" s="2256"/>
      <c r="AD26" s="2256"/>
      <c r="AE26" s="2256"/>
      <c r="AF26" s="2256"/>
      <c r="AG26" s="2256"/>
      <c r="AH26" s="2256"/>
      <c r="AI26" s="2256"/>
      <c r="AJ26" s="2256"/>
      <c r="AK26" s="1251"/>
      <c r="AL26" s="2256"/>
      <c r="AM26" s="2256"/>
      <c r="AN26" s="2256"/>
      <c r="AO26" s="2256"/>
      <c r="AP26" s="2256"/>
      <c r="AQ26" s="2256"/>
      <c r="AR26" s="2256"/>
      <c r="AS26" s="3463"/>
      <c r="BA26" s="1163">
        <v>28</v>
      </c>
    </row>
    <row customHeight="1" ht="14.699999999999998">
      <c r="Q27" s="384"/>
      <c r="R27" s="384"/>
      <c r="S27" s="2257" t="str">
        <f>IF(org=0,"Не определено",org)</f>
        <v>АО "ТЭК СПБ"</v>
      </c>
      <c r="T27" s="2257"/>
      <c r="U27" s="2257"/>
      <c r="V27" s="2257"/>
      <c r="W27" s="2257"/>
      <c r="X27" s="2257"/>
      <c r="Y27" s="2257"/>
      <c r="Z27" s="2257"/>
      <c r="AA27" s="2257"/>
      <c r="AB27" s="2257"/>
      <c r="AC27" s="2257"/>
      <c r="AD27" s="2257"/>
      <c r="AE27" s="2257"/>
      <c r="AF27" s="2257"/>
      <c r="AG27" s="2257"/>
      <c r="AH27" s="2257"/>
      <c r="AI27" s="2257"/>
      <c r="AJ27" s="2257"/>
      <c r="AK27" s="1251"/>
      <c r="AL27" s="2257"/>
      <c r="AM27" s="2257"/>
      <c r="AN27" s="2257"/>
      <c r="AO27" s="2257"/>
      <c r="AP27" s="2257"/>
      <c r="AQ27" s="2257"/>
      <c r="AR27" s="2257"/>
      <c r="AS27" s="3464"/>
      <c r="BA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330"/>
      <c r="AM28" s="330"/>
      <c r="AN28" s="330"/>
      <c r="AO28" s="330"/>
      <c r="AP28" s="330"/>
      <c r="AQ28" s="330"/>
      <c r="AR28" s="330"/>
      <c r="AS28" s="3465"/>
      <c r="AT28" s="517"/>
      <c r="BA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2259" t="str">
        <f>IF(TITLE_NAME_OR_PR_CHANGE="",IF(TITLE_NAME_OR_PR="","",TITLE_NAME_OR_PR),TITLE_NAME_OR_PR_CHANGE)</f>
        <v>Комитет по тарифам Санкт-Петербурга</v>
      </c>
      <c r="AM29" s="2259"/>
      <c r="AN29" s="2259"/>
      <c r="AO29" s="2259"/>
      <c r="AP29" s="2259"/>
      <c r="AQ29" s="2259"/>
      <c r="AR29" s="2259"/>
      <c r="AS29" s="3436"/>
      <c r="AT29" s="334"/>
      <c r="AU29" s="288"/>
      <c r="AV29" s="376"/>
      <c r="AW29" s="376"/>
      <c r="AX29" s="376"/>
      <c r="AY29" s="376"/>
      <c r="AZ29" s="376"/>
      <c r="BA29" s="426">
        <v>0</v>
      </c>
    </row>
    <row s="1861" customFormat="1" customHeight="1" ht="18.75">
      <c r="A30" s="1376"/>
      <c r="B30" s="1376"/>
      <c r="C30" s="1376"/>
      <c r="D30" s="1376"/>
      <c r="E30" s="1376"/>
      <c r="F30" s="1376"/>
      <c r="G30" s="1376"/>
      <c r="H30" s="1376"/>
      <c r="I30" s="1376"/>
      <c r="J30" s="1376"/>
      <c r="K30" s="1376"/>
      <c r="L30" s="1377"/>
      <c r="M30" s="1376"/>
      <c r="N30" s="1376"/>
      <c r="O30" s="1376"/>
      <c r="S30" s="2258" t="s">
        <v>463</v>
      </c>
      <c r="T30" s="2258"/>
      <c r="U30" s="1380"/>
      <c r="V30" s="2272" t="str">
        <f>IF(TITLE_DATE_PR_CHANGE="",IF(TITLE_DATE_PR="","",TITLE_DATE_PR),TITLE_DATE_PR_CHANGE)</f>
        <v>46010</v>
      </c>
      <c r="W30" s="2272"/>
      <c r="X30" s="2272"/>
      <c r="Y30" s="2272"/>
      <c r="Z30" s="2272"/>
      <c r="AA30" s="2272"/>
      <c r="AB30" s="2272"/>
      <c r="AC30" s="334"/>
      <c r="AD30" s="2272" t="str">
        <f>IF(TITLE_DATE_PR_CHANGE="",IF(TITLE_DATE_PR="","",TITLE_DATE_PR),TITLE_DATE_PR_CHANGE)</f>
        <v>46010</v>
      </c>
      <c r="AE30" s="2272"/>
      <c r="AF30" s="2272"/>
      <c r="AG30" s="2272"/>
      <c r="AH30" s="2272"/>
      <c r="AI30" s="2272"/>
      <c r="AJ30" s="2272"/>
      <c r="AK30" s="334"/>
      <c r="AL30" s="2272" t="str">
        <f>IF(TITLE_DATE_PR_CHANGE="",IF(TITLE_DATE_PR="","",TITLE_DATE_PR),TITLE_DATE_PR_CHANGE)</f>
        <v>46010</v>
      </c>
      <c r="AM30" s="2272"/>
      <c r="AN30" s="2272"/>
      <c r="AO30" s="2272"/>
      <c r="AP30" s="2272"/>
      <c r="AQ30" s="2272"/>
      <c r="AR30" s="2272"/>
      <c r="AS30" s="3436"/>
      <c r="AT30" s="334"/>
      <c r="AU30" s="288"/>
      <c r="AV30" s="376"/>
      <c r="AW30" s="376"/>
      <c r="AX30" s="376"/>
      <c r="AY30" s="376"/>
      <c r="AZ30" s="376"/>
      <c r="BA30" s="426">
        <v>0</v>
      </c>
    </row>
    <row s="1861" customFormat="1" customHeight="1" ht="18.75">
      <c r="A31" s="1376"/>
      <c r="B31" s="1376"/>
      <c r="C31" s="1376"/>
      <c r="D31" s="1376"/>
      <c r="E31" s="1376"/>
      <c r="F31" s="1376"/>
      <c r="G31" s="1376"/>
      <c r="H31" s="1376"/>
      <c r="I31" s="1376"/>
      <c r="J31" s="1376"/>
      <c r="K31" s="1376"/>
      <c r="L31" s="1377"/>
      <c r="M31" s="1376"/>
      <c r="N31" s="1376"/>
      <c r="O31" s="1376"/>
      <c r="S31" s="2258" t="s">
        <v>464</v>
      </c>
      <c r="T31" s="2258"/>
      <c r="U31" s="1380"/>
      <c r="V31" s="2259" t="str">
        <f>IF(TITLE_NUMBER_PR_CHANGE="",IF(TITLE_NUMBER_PR="","",TITLE_NUMBER_PR),TITLE_NUMBER_PR_CHANGE)</f>
        <v>266-р</v>
      </c>
      <c r="W31" s="2259"/>
      <c r="X31" s="2259"/>
      <c r="Y31" s="2259"/>
      <c r="Z31" s="2259"/>
      <c r="AA31" s="2259"/>
      <c r="AB31" s="2259"/>
      <c r="AC31" s="334"/>
      <c r="AD31" s="2259" t="str">
        <f>IF(TITLE_NUMBER_PR_CHANGE="",IF(TITLE_NUMBER_PR="","",TITLE_NUMBER_PR),TITLE_NUMBER_PR_CHANGE)</f>
        <v>266-р</v>
      </c>
      <c r="AE31" s="2259"/>
      <c r="AF31" s="2259"/>
      <c r="AG31" s="2259"/>
      <c r="AH31" s="2259"/>
      <c r="AI31" s="2259"/>
      <c r="AJ31" s="2259"/>
      <c r="AK31" s="334"/>
      <c r="AL31" s="2259" t="str">
        <f>IF(TITLE_NUMBER_PR_CHANGE="",IF(TITLE_NUMBER_PR="","",TITLE_NUMBER_PR),TITLE_NUMBER_PR_CHANGE)</f>
        <v>266-р</v>
      </c>
      <c r="AM31" s="2259"/>
      <c r="AN31" s="2259"/>
      <c r="AO31" s="2259"/>
      <c r="AP31" s="2259"/>
      <c r="AQ31" s="2259"/>
      <c r="AR31" s="2259"/>
      <c r="AS31" s="3436"/>
      <c r="AT31" s="334"/>
      <c r="AU31" s="288"/>
      <c r="AV31" s="376"/>
      <c r="AW31" s="376"/>
      <c r="AX31" s="376"/>
      <c r="AY31" s="376"/>
      <c r="AZ31" s="376"/>
      <c r="BA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https://tarifspb.ru/tariffs/document/2287/
Официальный сайт Комитета по тарифам Санкт-Петербурга в сети интернет</v>
      </c>
      <c r="W32" s="2259"/>
      <c r="X32" s="2259"/>
      <c r="Y32" s="2259"/>
      <c r="Z32" s="2259"/>
      <c r="AA32" s="2259"/>
      <c r="AB32" s="2259"/>
      <c r="AC32" s="334"/>
      <c r="AD32" s="2259" t="str">
        <f>IF(TITLE_IST_PUB_CHANGE="",IF(TITLE_IST_PUB="","",TITLE_IST_PUB),TITLE_IST_PUB_CHANGE)</f>
        <v>https://tarifspb.ru/tariffs/document/2287/
Официальный сайт Комитета по тарифам Санкт-Петербурга в сети интернет</v>
      </c>
      <c r="AE32" s="2259"/>
      <c r="AF32" s="2259"/>
      <c r="AG32" s="2259"/>
      <c r="AH32" s="2259"/>
      <c r="AI32" s="2259"/>
      <c r="AJ32" s="2259"/>
      <c r="AK32" s="334"/>
      <c r="AL32" s="2259" t="str">
        <f>IF(TITLE_IST_PUB_CHANGE="",IF(TITLE_IST_PUB="","",TITLE_IST_PUB),TITLE_IST_PUB_CHANGE)</f>
        <v>https://tarifspb.ru/tariffs/document/2287/
Официальный сайт Комитета по тарифам Санкт-Петербурга в сети интернет</v>
      </c>
      <c r="AM32" s="2259"/>
      <c r="AN32" s="2259"/>
      <c r="AO32" s="2259"/>
      <c r="AP32" s="2259"/>
      <c r="AQ32" s="2259"/>
      <c r="AR32" s="2259"/>
      <c r="AS32" s="3436"/>
      <c r="AT32" s="334"/>
      <c r="AU32" s="288"/>
      <c r="AV32" s="376"/>
      <c r="AW32" s="376"/>
      <c r="AX32" s="376"/>
      <c r="AY32" s="376"/>
      <c r="AZ32" s="376"/>
      <c r="BA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330"/>
      <c r="AM33" s="330"/>
      <c r="AN33" s="330"/>
      <c r="AO33" s="330"/>
      <c r="AP33" s="330"/>
      <c r="AQ33" s="330"/>
      <c r="AR33" s="330"/>
      <c r="AS33" s="3465"/>
      <c r="AT33" s="517"/>
      <c r="BA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465</v>
      </c>
      <c r="T34" s="2258"/>
      <c r="U34" s="1380"/>
      <c r="V34" s="2272" t="str">
        <f>IF(TITLE_DATE_PR_CHANGE="",IF(TITLE_DATE_PR="","",TITLE_DATE_PR),TITLE_DATE_PR_CHANGE)</f>
        <v>46010</v>
      </c>
      <c r="W34" s="2272"/>
      <c r="X34" s="2272"/>
      <c r="Y34" s="2272"/>
      <c r="Z34" s="2272"/>
      <c r="AA34" s="2272"/>
      <c r="AB34" s="2272"/>
      <c r="AC34" s="334"/>
      <c r="AD34" s="2272" t="str">
        <f>IF(TITLE_DATE_PR_CHANGE="",IF(TITLE_DATE_PR="","",TITLE_DATE_PR),TITLE_DATE_PR_CHANGE)</f>
        <v>46010</v>
      </c>
      <c r="AE34" s="2272"/>
      <c r="AF34" s="2272"/>
      <c r="AG34" s="2272"/>
      <c r="AH34" s="2272"/>
      <c r="AI34" s="2272"/>
      <c r="AJ34" s="2272"/>
      <c r="AK34" s="334"/>
      <c r="AL34" s="2272" t="str">
        <f>IF(TITLE_DATE_PR_CHANGE="",IF(TITLE_DATE_PR="","",TITLE_DATE_PR),TITLE_DATE_PR_CHANGE)</f>
        <v>46010</v>
      </c>
      <c r="AM34" s="2272"/>
      <c r="AN34" s="2272"/>
      <c r="AO34" s="2272"/>
      <c r="AP34" s="2272"/>
      <c r="AQ34" s="2272"/>
      <c r="AR34" s="2272"/>
      <c r="AS34" s="3436"/>
      <c r="AT34" s="334"/>
      <c r="AU34" s="288"/>
      <c r="AV34" s="376"/>
      <c r="AW34" s="376"/>
      <c r="AX34" s="376"/>
      <c r="AY34" s="376"/>
      <c r="AZ34" s="376"/>
      <c r="BA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466</v>
      </c>
      <c r="T35" s="2258"/>
      <c r="U35" s="1380"/>
      <c r="V35" s="2259" t="str">
        <f>IF(TITLE_NUMBER_PR_CHANGE="",IF(TITLE_NUMBER_PR="","",TITLE_NUMBER_PR),TITLE_NUMBER_PR_CHANGE)</f>
        <v>266-р</v>
      </c>
      <c r="W35" s="2259"/>
      <c r="X35" s="2259"/>
      <c r="Y35" s="2259"/>
      <c r="Z35" s="2259"/>
      <c r="AA35" s="2259"/>
      <c r="AB35" s="2259"/>
      <c r="AC35" s="334"/>
      <c r="AD35" s="2259" t="str">
        <f>IF(TITLE_NUMBER_PR_CHANGE="",IF(TITLE_NUMBER_PR="","",TITLE_NUMBER_PR),TITLE_NUMBER_PR_CHANGE)</f>
        <v>266-р</v>
      </c>
      <c r="AE35" s="2259"/>
      <c r="AF35" s="2259"/>
      <c r="AG35" s="2259"/>
      <c r="AH35" s="2259"/>
      <c r="AI35" s="2259"/>
      <c r="AJ35" s="2259"/>
      <c r="AK35" s="334"/>
      <c r="AL35" s="2259" t="str">
        <f>IF(TITLE_NUMBER_PR_CHANGE="",IF(TITLE_NUMBER_PR="","",TITLE_NUMBER_PR),TITLE_NUMBER_PR_CHANGE)</f>
        <v>266-р</v>
      </c>
      <c r="AM35" s="2259"/>
      <c r="AN35" s="2259"/>
      <c r="AO35" s="2259"/>
      <c r="AP35" s="2259"/>
      <c r="AQ35" s="2259"/>
      <c r="AR35" s="2259"/>
      <c r="AS35" s="3436"/>
      <c r="AT35" s="334"/>
      <c r="AU35" s="288"/>
      <c r="AV35" s="376"/>
      <c r="AW35" s="376"/>
      <c r="AX35" s="376"/>
      <c r="AY35" s="376"/>
      <c r="AZ35" s="376"/>
      <c r="BA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467</v>
      </c>
      <c r="AD36" s="334"/>
      <c r="AE36" s="334"/>
      <c r="AF36" s="334"/>
      <c r="AG36" s="334"/>
      <c r="AH36" s="334"/>
      <c r="AI36" s="334"/>
      <c r="AJ36" s="334"/>
      <c r="AK36" s="286" t="s">
        <v>467</v>
      </c>
      <c r="AL36" s="1643"/>
      <c r="AM36" s="1643"/>
      <c r="AN36" s="1643"/>
      <c r="AO36" s="1643"/>
      <c r="AP36" s="1643"/>
      <c r="AQ36" s="1643"/>
      <c r="AR36" s="1643"/>
      <c r="AS36" s="3468" t="s">
        <v>467</v>
      </c>
      <c r="AV36" s="376"/>
      <c r="AW36" s="376"/>
      <c r="AX36" s="376"/>
      <c r="AY36" s="376"/>
      <c r="AZ36" s="376"/>
      <c r="BA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L37" s="2260" t="s">
        <v>175</v>
      </c>
      <c r="AM37" s="2260"/>
      <c r="AN37" s="2260"/>
      <c r="AO37" s="2260"/>
      <c r="AP37" s="2260"/>
      <c r="AQ37" s="2260"/>
      <c r="AR37" s="2260"/>
      <c r="AS37" s="3469"/>
      <c r="BA37" s="1163">
        <v>14</v>
      </c>
    </row>
    <row customHeight="1" ht="15">
      <c r="Q38" s="384"/>
      <c r="R38" s="384"/>
      <c r="S38" s="2135" t="s">
        <v>343</v>
      </c>
      <c r="T38" s="2135"/>
      <c r="U38" s="2135"/>
      <c r="V38" s="2135"/>
      <c r="W38" s="2135"/>
      <c r="X38" s="2135"/>
      <c r="Y38" s="2135"/>
      <c r="Z38" s="2135"/>
      <c r="AA38" s="2135"/>
      <c r="AB38" s="2135"/>
      <c r="AC38" s="2135"/>
      <c r="AD38" s="2135"/>
      <c r="AE38" s="2135"/>
      <c r="AF38" s="2135"/>
      <c r="AG38" s="2135"/>
      <c r="AH38" s="2135"/>
      <c r="AI38" s="2135"/>
      <c r="AJ38" s="2135"/>
      <c r="AK38" s="2135"/>
      <c r="AL38" s="2374" t="s">
        <v>343</v>
      </c>
      <c r="AM38" s="2374"/>
      <c r="AN38" s="2374"/>
      <c r="AO38" s="2374"/>
      <c r="AP38" s="2374"/>
      <c r="AQ38" s="2374"/>
      <c r="AR38" s="2374"/>
      <c r="AS38" s="3470"/>
      <c r="AT38" s="2135"/>
      <c r="AU38" s="2135"/>
      <c r="BA38" s="1163"/>
    </row>
    <row customHeight="1" ht="14.699999999999998">
      <c r="Q39" s="384"/>
      <c r="R39" s="384"/>
      <c r="S39" s="2281" t="s">
        <v>92</v>
      </c>
      <c r="T39" s="2217" t="s">
        <v>468</v>
      </c>
      <c r="U39" s="309"/>
      <c r="V39" s="2282" t="s">
        <v>469</v>
      </c>
      <c r="W39" s="2283"/>
      <c r="X39" s="2299"/>
      <c r="Y39" s="2299"/>
      <c r="Z39" s="2283"/>
      <c r="AA39" s="2283"/>
      <c r="AB39" s="2284"/>
      <c r="AC39" s="2285" t="s">
        <v>470</v>
      </c>
      <c r="AD39" s="2282" t="s">
        <v>469</v>
      </c>
      <c r="AE39" s="2283"/>
      <c r="AF39" s="2299"/>
      <c r="AG39" s="2299"/>
      <c r="AH39" s="2283"/>
      <c r="AI39" s="2283"/>
      <c r="AJ39" s="2284"/>
      <c r="AK39" s="2285" t="s">
        <v>471</v>
      </c>
      <c r="AL39" s="2407" t="s">
        <v>469</v>
      </c>
      <c r="AM39" s="2408"/>
      <c r="AN39" s="2299"/>
      <c r="AO39" s="2299"/>
      <c r="AP39" s="2408"/>
      <c r="AQ39" s="2408"/>
      <c r="AR39" s="2409"/>
      <c r="AS39" s="3473" t="s">
        <v>470</v>
      </c>
      <c r="AT39" s="2288" t="s">
        <v>472</v>
      </c>
      <c r="AU39" s="2135"/>
      <c r="BA39" s="1163">
        <v>14</v>
      </c>
    </row>
    <row customHeight="1" ht="24">
      <c r="Q40" s="384"/>
      <c r="R40" s="384"/>
      <c r="S40" s="2281"/>
      <c r="T40" s="2217"/>
      <c r="U40" s="1039"/>
      <c r="V40" s="2300" t="s">
        <v>473</v>
      </c>
      <c r="W40" s="2302" t="s">
        <v>474</v>
      </c>
      <c r="X40" s="1384" t="s">
        <v>475</v>
      </c>
      <c r="Y40" s="1384"/>
      <c r="Z40" s="2277" t="s">
        <v>476</v>
      </c>
      <c r="AA40" s="2277"/>
      <c r="AB40" s="2271"/>
      <c r="AC40" s="2286"/>
      <c r="AD40" s="2300" t="s">
        <v>473</v>
      </c>
      <c r="AE40" s="2302" t="s">
        <v>474</v>
      </c>
      <c r="AF40" s="1384" t="s">
        <v>475</v>
      </c>
      <c r="AG40" s="1384"/>
      <c r="AH40" s="2277" t="s">
        <v>476</v>
      </c>
      <c r="AI40" s="2277"/>
      <c r="AJ40" s="2271"/>
      <c r="AK40" s="2286"/>
      <c r="AL40" s="2300" t="s">
        <v>473</v>
      </c>
      <c r="AM40" s="2302" t="s">
        <v>474</v>
      </c>
      <c r="AN40" s="1384" t="s">
        <v>475</v>
      </c>
      <c r="AO40" s="1384"/>
      <c r="AP40" s="2277" t="s">
        <v>476</v>
      </c>
      <c r="AQ40" s="2277"/>
      <c r="AR40" s="2271"/>
      <c r="AS40" s="3476"/>
      <c r="AT40" s="2289"/>
      <c r="AU40" s="2135"/>
      <c r="BA40" s="1163">
        <v>23</v>
      </c>
    </row>
    <row s="1274" customFormat="1" customHeight="1" ht="24">
      <c r="A41" s="1378"/>
      <c r="B41" s="1378" t="s">
        <v>139</v>
      </c>
      <c r="C41" s="1378" t="s">
        <v>140</v>
      </c>
      <c r="D41" s="1378" t="s">
        <v>141</v>
      </c>
      <c r="E41" s="1372" t="s">
        <v>477</v>
      </c>
      <c r="F41" s="1372" t="s">
        <v>478</v>
      </c>
      <c r="G41" s="1372" t="s">
        <v>479</v>
      </c>
      <c r="H41" s="1372" t="s">
        <v>480</v>
      </c>
      <c r="I41" s="1372" t="s">
        <v>481</v>
      </c>
      <c r="J41" s="1372" t="s">
        <v>482</v>
      </c>
      <c r="K41" s="1372" t="s">
        <v>483</v>
      </c>
      <c r="L41" s="1372" t="s">
        <v>458</v>
      </c>
      <c r="M41" s="1370"/>
      <c r="N41" s="1370"/>
      <c r="O41" s="1370"/>
      <c r="P41" s="1336"/>
      <c r="Q41" s="384"/>
      <c r="R41" s="384"/>
      <c r="S41" s="2281"/>
      <c r="T41" s="2217"/>
      <c r="U41" s="310"/>
      <c r="V41" s="2301"/>
      <c r="W41" s="2303"/>
      <c r="X41" s="1381" t="s">
        <v>484</v>
      </c>
      <c r="Y41" s="1381" t="s">
        <v>485</v>
      </c>
      <c r="Z41" s="1342" t="s">
        <v>486</v>
      </c>
      <c r="AA41" s="2278" t="s">
        <v>487</v>
      </c>
      <c r="AB41" s="2279"/>
      <c r="AC41" s="2287"/>
      <c r="AD41" s="2301"/>
      <c r="AE41" s="2303"/>
      <c r="AF41" s="1381" t="s">
        <v>484</v>
      </c>
      <c r="AG41" s="1381" t="s">
        <v>485</v>
      </c>
      <c r="AH41" s="1342" t="s">
        <v>486</v>
      </c>
      <c r="AI41" s="2278" t="s">
        <v>487</v>
      </c>
      <c r="AJ41" s="2279"/>
      <c r="AK41" s="2287"/>
      <c r="AL41" s="2301"/>
      <c r="AM41" s="2303"/>
      <c r="AN41" s="1381" t="s">
        <v>484</v>
      </c>
      <c r="AO41" s="1381" t="s">
        <v>485</v>
      </c>
      <c r="AP41" s="2279" t="s">
        <v>486</v>
      </c>
      <c r="AQ41" s="2278" t="s">
        <v>487</v>
      </c>
      <c r="AR41" s="2279"/>
      <c r="AS41" s="3479"/>
      <c r="AT41" s="2290"/>
      <c r="AU41" s="2135"/>
      <c r="AV41" s="519"/>
      <c r="AW41" s="508"/>
      <c r="AX41" s="508"/>
      <c r="AY41" s="508"/>
      <c r="AZ41" s="508"/>
      <c r="BA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113</v>
      </c>
      <c r="T42" s="1263" t="s">
        <v>114</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2280">
        <f>OFFSET(AL42,0,-1)+1</f>
        <v>6</v>
      </c>
      <c r="AM42" s="2280"/>
      <c r="AN42" s="1349">
        <f>OFFSET(AN42,0,-1)+1</f>
        <v>1</v>
      </c>
      <c r="AO42" s="1349">
        <f>OFFSET(AO42,0,-1)+1</f>
        <v>2</v>
      </c>
      <c r="AP42" s="2280">
        <f>OFFSET(AP42,0,-1)+1</f>
        <v>3</v>
      </c>
      <c r="AQ42" s="2280">
        <f>OFFSET(AQ42,0,-1)+1</f>
        <v>4</v>
      </c>
      <c r="AR42" s="2280"/>
      <c r="AS42" s="3480">
        <f>OFFSET(AS42,0,-2)+1</f>
        <v>5</v>
      </c>
      <c r="AT42" s="1253">
        <f>OFFSET(AT42,0,-1)</f>
        <v>5</v>
      </c>
      <c r="AU42" s="1343">
        <f>OFFSET(AU42,0,-1)+1</f>
        <v>6</v>
      </c>
      <c r="AV42" s="519"/>
      <c r="AW42" s="519"/>
      <c r="AX42" s="519"/>
      <c r="AY42" s="519"/>
      <c r="AZ42" s="519"/>
      <c r="BA42" s="504">
        <v>0</v>
      </c>
    </row>
    <row customHeight="1" ht="22.049999999999997">
      <c r="A43" s="1371" t="s">
        <v>237</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1</v>
      </c>
      <c r="T43" s="306" t="s">
        <v>127</v>
      </c>
      <c r="U43" s="308"/>
      <c r="V43" s="2250"/>
      <c r="W43" s="2251"/>
      <c r="X43" s="2251"/>
      <c r="Y43" s="2251"/>
      <c r="Z43" s="2251"/>
      <c r="AA43" s="2251"/>
      <c r="AB43" s="2251"/>
      <c r="AC43" s="2252"/>
      <c r="AD43" s="2250" t="str">
        <f>INDEX(PT_DIFFERENTIATION_NTAR,MATCH(A43,PT_DIFFERENTIATION_NTAR_ID,0))</f>
        <v>Плата за услуги по поддержанию резервной тепловой мощности АО "ТЭК СПб"
</v>
      </c>
      <c r="AE43" s="2251"/>
      <c r="AF43" s="2251"/>
      <c r="AG43" s="2251"/>
      <c r="AH43" s="2251"/>
      <c r="AI43" s="2251"/>
      <c r="AJ43" s="2251"/>
      <c r="AK43" s="2251"/>
      <c r="AL43" s="2250"/>
      <c r="AM43" s="2251"/>
      <c r="AN43" s="2251"/>
      <c r="AO43" s="2251"/>
      <c r="AP43" s="2251"/>
      <c r="AQ43" s="2251"/>
      <c r="AR43" s="2251"/>
      <c r="AS43" s="3438"/>
      <c r="AT43" s="2252"/>
      <c r="AU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8"/>
      <c r="AX43" s="508" t="str">
        <f>IF(T43="","",T43)</f>
        <v>Наименование тарифа</v>
      </c>
      <c r="AY43" s="508"/>
      <c r="AZ43" s="508"/>
      <c r="BA43" s="1163">
        <v>21</v>
      </c>
    </row>
    <row customHeight="1" ht="22.049999999999997">
      <c r="A44" s="1371" t="s">
        <v>237</v>
      </c>
      <c r="B44" s="1371" t="s">
        <v>238</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1.1</v>
      </c>
      <c r="T44" s="316" t="s">
        <v>440</v>
      </c>
      <c r="U44" s="308"/>
      <c r="V44" s="2250"/>
      <c r="W44" s="2251"/>
      <c r="X44" s="2251"/>
      <c r="Y44" s="2251"/>
      <c r="Z44" s="2251"/>
      <c r="AA44" s="2251"/>
      <c r="AB44" s="2251"/>
      <c r="AC44" s="2252"/>
      <c r="AD44" s="2250" t="str">
        <f>INDEX(PT_DIFFERENTIATION_TER,MATCH(B44,PT_DIFFERENTIATION_TER_ID,0))</f>
        <v>без дифференциации</v>
      </c>
      <c r="AE44" s="2251"/>
      <c r="AF44" s="2251"/>
      <c r="AG44" s="2251"/>
      <c r="AH44" s="2251"/>
      <c r="AI44" s="2251"/>
      <c r="AJ44" s="2251"/>
      <c r="AK44" s="2251"/>
      <c r="AL44" s="2250"/>
      <c r="AM44" s="2251"/>
      <c r="AN44" s="2251"/>
      <c r="AO44" s="2251"/>
      <c r="AP44" s="2251"/>
      <c r="AQ44" s="2251"/>
      <c r="AR44" s="2251"/>
      <c r="AS44" s="3438"/>
      <c r="AT44" s="2252"/>
      <c r="AU44" s="1266" t="s">
        <v>441</v>
      </c>
      <c r="AW44" s="508"/>
      <c r="AX44" s="508" t="str">
        <f>IF(T44="","",T44)</f>
        <v>Территория действия тарифа</v>
      </c>
      <c r="AY44" s="508"/>
      <c r="AZ44" s="508"/>
      <c r="BA44" s="1163">
        <v>21</v>
      </c>
    </row>
    <row customHeight="1" ht="24">
      <c r="A45" s="1371" t="s">
        <v>237</v>
      </c>
      <c r="B45" s="1371" t="s">
        <v>238</v>
      </c>
      <c r="C45" s="1371" t="s">
        <v>239</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1.1.1</v>
      </c>
      <c r="T45" s="317" t="s">
        <v>442</v>
      </c>
      <c r="U45" s="308"/>
      <c r="V45" s="2250"/>
      <c r="W45" s="2251"/>
      <c r="X45" s="2251"/>
      <c r="Y45" s="2251"/>
      <c r="Z45" s="2251"/>
      <c r="AA45" s="2251"/>
      <c r="AB45" s="2251"/>
      <c r="AC45" s="2252"/>
      <c r="AD45" s="2250" t="str">
        <f>INDEX(PT_DIFFERENTIATION_CS,MATCH(C45,PT_DIFFERENTIATION_CS_ID,0))</f>
        <v>без дифференциации</v>
      </c>
      <c r="AE45" s="2251"/>
      <c r="AF45" s="2251"/>
      <c r="AG45" s="2251"/>
      <c r="AH45" s="2251"/>
      <c r="AI45" s="2251"/>
      <c r="AJ45" s="2251"/>
      <c r="AK45" s="2251"/>
      <c r="AL45" s="2250"/>
      <c r="AM45" s="2251"/>
      <c r="AN45" s="2251"/>
      <c r="AO45" s="2251"/>
      <c r="AP45" s="2251"/>
      <c r="AQ45" s="2251"/>
      <c r="AR45" s="2251"/>
      <c r="AS45" s="3438"/>
      <c r="AT45" s="2252"/>
      <c r="AU45" s="1266" t="s">
        <v>443</v>
      </c>
      <c r="AW45" s="508"/>
      <c r="AX45" s="508" t="str">
        <f>IF(T45="","",T45)</f>
        <v>Наименование системы теплоснабжения </v>
      </c>
      <c r="AY45" s="508"/>
      <c r="AZ45" s="508"/>
      <c r="BA45" s="1163">
        <v>23</v>
      </c>
    </row>
    <row customHeight="1" ht="22.049999999999997">
      <c r="A46" s="1371" t="s">
        <v>237</v>
      </c>
      <c r="B46" s="1371" t="s">
        <v>238</v>
      </c>
      <c r="C46" s="1371" t="s">
        <v>239</v>
      </c>
      <c r="D46" s="1371" t="s">
        <v>240</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1.1.1.1</v>
      </c>
      <c r="T46" s="318" t="s">
        <v>444</v>
      </c>
      <c r="U46" s="308"/>
      <c r="V46" s="2250"/>
      <c r="W46" s="2251"/>
      <c r="X46" s="2251"/>
      <c r="Y46" s="2251"/>
      <c r="Z46" s="2251"/>
      <c r="AA46" s="2251"/>
      <c r="AB46" s="2251"/>
      <c r="AC46" s="2252"/>
      <c r="AD46" s="2250" t="str">
        <f>INDEX(PT_DIFFERENTIATION_IST_TE,MATCH(D46,PT_DIFFERENTIATION_IST_TE_ID,0))</f>
        <v>без дифференциации</v>
      </c>
      <c r="AE46" s="2251"/>
      <c r="AF46" s="2251"/>
      <c r="AG46" s="2251"/>
      <c r="AH46" s="2251"/>
      <c r="AI46" s="2251"/>
      <c r="AJ46" s="2251"/>
      <c r="AK46" s="2251"/>
      <c r="AL46" s="2250"/>
      <c r="AM46" s="2251"/>
      <c r="AN46" s="2251"/>
      <c r="AO46" s="2251"/>
      <c r="AP46" s="2251"/>
      <c r="AQ46" s="2251"/>
      <c r="AR46" s="2251"/>
      <c r="AS46" s="3438"/>
      <c r="AT46" s="2252"/>
      <c r="AU46" s="1266" t="s">
        <v>445</v>
      </c>
      <c r="AW46" s="508"/>
      <c r="AX46" s="508" t="str">
        <f>IF(T46="","",T46)</f>
        <v>Источник тепловой энергии  </v>
      </c>
      <c r="AY46" s="508"/>
      <c r="AZ46" s="508"/>
      <c r="BA46" s="1163">
        <v>21</v>
      </c>
    </row>
    <row customHeight="1" ht="49.5">
      <c r="A47" s="1371" t="s">
        <v>237</v>
      </c>
      <c r="B47" s="1371" t="s">
        <v>238</v>
      </c>
      <c r="C47" s="1371" t="s">
        <v>239</v>
      </c>
      <c r="D47" s="1371" t="s">
        <v>240</v>
      </c>
      <c r="E47" s="2267"/>
      <c r="F47" s="2267"/>
      <c r="G47" s="2267"/>
      <c r="H47" s="2267"/>
      <c r="I47" s="2264" t="str">
        <f>S46&amp;".1"</f>
        <v>1.1.1.1.1</v>
      </c>
      <c r="J47" s="1371"/>
      <c r="K47" s="1371"/>
      <c r="L47" s="1372" t="s">
        <v>446</v>
      </c>
      <c r="P47" s="2265">
        <v>1</v>
      </c>
      <c r="Q47" s="1339"/>
      <c r="R47" s="364"/>
      <c r="S47" s="1344" t="str">
        <f>$I47</f>
        <v>1.1.1.1.1</v>
      </c>
      <c r="T47" s="293" t="s">
        <v>447</v>
      </c>
      <c r="U47" s="308"/>
      <c r="V47" s="2253"/>
      <c r="W47" s="2254"/>
      <c r="X47" s="2254"/>
      <c r="Y47" s="2254"/>
      <c r="Z47" s="2254"/>
      <c r="AA47" s="2254"/>
      <c r="AB47" s="2254"/>
      <c r="AC47" s="2255"/>
      <c r="AD47" s="2253" t="s">
        <v>489</v>
      </c>
      <c r="AE47" s="2254"/>
      <c r="AF47" s="2254"/>
      <c r="AG47" s="2254"/>
      <c r="AH47" s="2254"/>
      <c r="AI47" s="2254"/>
      <c r="AJ47" s="2254"/>
      <c r="AK47" s="2254"/>
      <c r="AL47" s="2253"/>
      <c r="AM47" s="2254"/>
      <c r="AN47" s="2254"/>
      <c r="AO47" s="2254"/>
      <c r="AP47" s="2254"/>
      <c r="AQ47" s="2254"/>
      <c r="AR47" s="2254"/>
      <c r="AS47" s="3440"/>
      <c r="AT47" s="2255"/>
      <c r="AU47" s="1266" t="s">
        <v>448</v>
      </c>
      <c r="AW47" s="508"/>
      <c r="AX47" s="508" t="str">
        <f>IF(T47="","",T47)</f>
        <v>Схема подключения теплопотребляющей установки к коллектору источника тепловой энергии</v>
      </c>
      <c r="AY47" s="508"/>
      <c r="AZ47" s="508"/>
      <c r="BA47" s="1163">
        <v>47</v>
      </c>
    </row>
    <row customHeight="1" ht="22.049999999999997">
      <c r="A48" s="1371" t="s">
        <v>237</v>
      </c>
      <c r="B48" s="1371" t="s">
        <v>238</v>
      </c>
      <c r="C48" s="1371" t="s">
        <v>239</v>
      </c>
      <c r="D48" s="1371" t="s">
        <v>240</v>
      </c>
      <c r="E48" s="2267"/>
      <c r="F48" s="2267"/>
      <c r="G48" s="2267"/>
      <c r="H48" s="2267"/>
      <c r="I48" s="2294"/>
      <c r="J48" s="2264" t="str">
        <f>I47&amp;".1"</f>
        <v>1.1.1.1.1.1</v>
      </c>
      <c r="K48" s="1371"/>
      <c r="L48" s="1372" t="s">
        <v>449</v>
      </c>
      <c r="P48" s="2265"/>
      <c r="Q48" s="2265">
        <v>1</v>
      </c>
      <c r="R48" s="365"/>
      <c r="S48" s="1344" t="str">
        <f>$J48</f>
        <v>1.1.1.1.1.1</v>
      </c>
      <c r="T48" s="294" t="s">
        <v>450</v>
      </c>
      <c r="U48" s="308"/>
      <c r="V48" s="2253"/>
      <c r="W48" s="2254"/>
      <c r="X48" s="2254"/>
      <c r="Y48" s="2254"/>
      <c r="Z48" s="2254"/>
      <c r="AA48" s="2254"/>
      <c r="AB48" s="2254"/>
      <c r="AC48" s="2255"/>
      <c r="AD48" s="2253" t="s">
        <v>491</v>
      </c>
      <c r="AE48" s="2254"/>
      <c r="AF48" s="2254"/>
      <c r="AG48" s="2254"/>
      <c r="AH48" s="2254"/>
      <c r="AI48" s="2254"/>
      <c r="AJ48" s="2254"/>
      <c r="AK48" s="2254"/>
      <c r="AL48" s="2253"/>
      <c r="AM48" s="2254"/>
      <c r="AN48" s="2254"/>
      <c r="AO48" s="2254"/>
      <c r="AP48" s="2254"/>
      <c r="AQ48" s="2254"/>
      <c r="AR48" s="2254"/>
      <c r="AS48" s="3440"/>
      <c r="AT48" s="2255"/>
      <c r="AU48" s="1266" t="s">
        <v>451</v>
      </c>
      <c r="AW48" s="508"/>
      <c r="AX48" s="508" t="str">
        <f>IF(T48="","",T48)</f>
        <v>Группа потребителей</v>
      </c>
      <c r="AY48" s="508"/>
      <c r="AZ48" s="508"/>
      <c r="BA48" s="1163">
        <v>21</v>
      </c>
    </row>
    <row customHeight="1" ht="22.049999999999997">
      <c r="A49" s="1371" t="s">
        <v>237</v>
      </c>
      <c r="B49" s="1371" t="s">
        <v>238</v>
      </c>
      <c r="C49" s="1371" t="s">
        <v>239</v>
      </c>
      <c r="D49" s="1371" t="s">
        <v>240</v>
      </c>
      <c r="E49" s="2267"/>
      <c r="F49" s="2267"/>
      <c r="G49" s="2267"/>
      <c r="H49" s="2267"/>
      <c r="I49" s="2294"/>
      <c r="J49" s="2294"/>
      <c r="K49" s="2264" t="str">
        <f>J48&amp;".1"</f>
        <v>1.1.1.1.1.1.1</v>
      </c>
      <c r="L49" s="1372" t="s">
        <v>452</v>
      </c>
      <c r="P49" s="2265"/>
      <c r="Q49" s="2265"/>
      <c r="R49" s="365">
        <v>1</v>
      </c>
      <c r="S49" s="1344" t="str">
        <f>$K49</f>
        <v>1.1.1.1.1.1.1</v>
      </c>
      <c r="T49" s="1355" t="s">
        <v>490</v>
      </c>
      <c r="U49" s="308"/>
      <c r="V49" s="333"/>
      <c r="W49" s="759"/>
      <c r="X49" s="333"/>
      <c r="Y49" s="392"/>
      <c r="Z49" s="2273"/>
      <c r="AA49" s="2115" t="s">
        <v>65</v>
      </c>
      <c r="AB49" s="2273"/>
      <c r="AC49" s="2115" t="s">
        <v>65</v>
      </c>
      <c r="AD49" s="333"/>
      <c r="AE49" s="759">
        <v>503.75951</v>
      </c>
      <c r="AF49" s="333"/>
      <c r="AG49" s="392"/>
      <c r="AH49" s="2610">
        <v>46023</v>
      </c>
      <c r="AI49" s="2115" t="s">
        <v>65</v>
      </c>
      <c r="AJ49" s="2295">
        <v>46295</v>
      </c>
      <c r="AK49" s="2115" t="s">
        <v>65</v>
      </c>
      <c r="AL49" s="333"/>
      <c r="AM49" s="759">
        <v>503.75951</v>
      </c>
      <c r="AN49" s="333"/>
      <c r="AO49" s="392"/>
      <c r="AP49" s="2610">
        <v>46296</v>
      </c>
      <c r="AQ49" s="2115" t="s">
        <v>65</v>
      </c>
      <c r="AR49" s="2610">
        <v>46387</v>
      </c>
      <c r="AS49" s="2115" t="s">
        <v>65</v>
      </c>
      <c r="AT49" s="1356"/>
      <c r="AU49" s="2261" t="s">
        <v>453</v>
      </c>
      <c r="AV49" s="519">
        <f>STRCHECKDATE(V50:AT50)</f>
      </c>
      <c r="AW49" s="508"/>
      <c r="AX49" s="508" t="str">
        <f>IF(T49="","",T49)</f>
        <v>вода</v>
      </c>
      <c r="AY49" s="508"/>
      <c r="AZ49" s="508"/>
      <c r="BA49" s="1163">
        <v>21</v>
      </c>
    </row>
    <row customHeight="1" ht="1.05">
      <c r="A50" s="1371" t="s">
        <v>237</v>
      </c>
      <c r="B50" s="1371" t="s">
        <v>238</v>
      </c>
      <c r="C50" s="1371" t="s">
        <v>239</v>
      </c>
      <c r="D50" s="1371" t="s">
        <v>240</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46023-46295</v>
      </c>
      <c r="AH50" s="2274"/>
      <c r="AI50" s="2115"/>
      <c r="AJ50" s="2296"/>
      <c r="AK50" s="2115"/>
      <c r="AL50" s="333"/>
      <c r="AM50" s="333"/>
      <c r="AN50" s="333"/>
      <c r="AO50" s="336" t="str">
        <f>AP49&amp;"-"&amp;AR49</f>
        <v>46296-46387</v>
      </c>
      <c r="AP50" s="2317"/>
      <c r="AQ50" s="2115"/>
      <c r="AR50" s="2317"/>
      <c r="AS50" s="2115"/>
      <c r="AT50" s="1357"/>
      <c r="AU50" s="2262"/>
      <c r="AW50" s="508"/>
      <c r="AX50" s="508" t="str">
        <f>IF(T50="","",T50)</f>
        <v/>
      </c>
      <c r="AY50" s="508"/>
      <c r="AZ50" s="508"/>
      <c r="BA50" s="1163">
        <v>1</v>
      </c>
    </row>
    <row customHeight="1" ht="11.549999999999999">
      <c r="A51" s="1371" t="s">
        <v>237</v>
      </c>
      <c r="B51" s="1371" t="s">
        <v>238</v>
      </c>
      <c r="C51" s="1371" t="s">
        <v>239</v>
      </c>
      <c r="D51" s="1371" t="s">
        <v>240</v>
      </c>
      <c r="E51" s="2267"/>
      <c r="F51" s="2267"/>
      <c r="G51" s="2267"/>
      <c r="H51" s="2267"/>
      <c r="I51" s="2294"/>
      <c r="J51" s="2264"/>
      <c r="K51" s="1371"/>
      <c r="L51" s="1372"/>
      <c r="P51" s="2265"/>
      <c r="Q51" s="2265"/>
      <c r="R51" s="364"/>
      <c r="S51" s="1286"/>
      <c r="T51" s="296" t="s">
        <v>454</v>
      </c>
      <c r="U51" s="375"/>
      <c r="V51" s="375"/>
      <c r="W51" s="375"/>
      <c r="X51" s="375"/>
      <c r="Y51" s="375"/>
      <c r="Z51" s="375"/>
      <c r="AA51" s="375"/>
      <c r="AB51" s="375"/>
      <c r="AC51" s="375"/>
      <c r="AD51" s="375"/>
      <c r="AE51" s="375"/>
      <c r="AF51" s="375"/>
      <c r="AG51" s="375"/>
      <c r="AH51" s="375"/>
      <c r="AI51" s="375"/>
      <c r="AJ51" s="375"/>
      <c r="AK51" s="375"/>
      <c r="AL51" s="4144"/>
      <c r="AM51" s="4144"/>
      <c r="AN51" s="4144"/>
      <c r="AO51" s="4144"/>
      <c r="AP51" s="4144"/>
      <c r="AQ51" s="4144"/>
      <c r="AR51" s="4144"/>
      <c r="AS51" s="4153"/>
      <c r="AT51" s="332"/>
      <c r="AU51" s="2263"/>
      <c r="AW51" s="508"/>
      <c r="AX51" s="508" t="str">
        <f>IF(T51="","",T51)</f>
        <v>Добавить вид теплоносителя (параметры теплоносителя)</v>
      </c>
      <c r="AY51" s="508"/>
      <c r="AZ51" s="508"/>
      <c r="BA51" s="1163">
        <v>11</v>
      </c>
    </row>
    <row s="1858" customFormat="1" customHeight="1" ht="21">
      <c r="A52" s="1371"/>
      <c r="B52" s="1371"/>
      <c r="C52" s="1371"/>
      <c r="D52" s="1371"/>
      <c r="E52" s="2267"/>
      <c r="F52" s="2267"/>
      <c r="G52" s="2267"/>
      <c r="H52" s="2267"/>
      <c r="I52" s="2294"/>
      <c r="J52" s="2264" t="str">
        <f>I47&amp;".2"</f>
        <v>1.1.1.1.1.2</v>
      </c>
      <c r="K52" s="1371"/>
      <c r="L52" s="1377" t="s">
        <v>449</v>
      </c>
      <c r="M52" s="1374"/>
      <c r="N52" s="1374"/>
      <c r="O52" s="1784"/>
      <c r="P52" s="2382"/>
      <c r="Q52" s="691" t="s">
        <v>175</v>
      </c>
      <c r="R52" s="365"/>
      <c r="S52" s="2281" t="str">
        <f>$J52</f>
        <v>1.1.1.1.1.2</v>
      </c>
      <c r="T52" s="294" t="s">
        <v>450</v>
      </c>
      <c r="U52" s="308"/>
      <c r="V52" s="2253"/>
      <c r="W52" s="2254"/>
      <c r="X52" s="2254"/>
      <c r="Y52" s="2254"/>
      <c r="Z52" s="2254"/>
      <c r="AA52" s="2254"/>
      <c r="AB52" s="2254"/>
      <c r="AC52" s="2255"/>
      <c r="AD52" s="2253" t="s">
        <v>493</v>
      </c>
      <c r="AE52" s="2254"/>
      <c r="AF52" s="2254"/>
      <c r="AG52" s="2254"/>
      <c r="AH52" s="2254"/>
      <c r="AI52" s="2254"/>
      <c r="AJ52" s="2254"/>
      <c r="AK52" s="2254"/>
      <c r="AL52" s="2253"/>
      <c r="AM52" s="2254"/>
      <c r="AN52" s="2254"/>
      <c r="AO52" s="2254"/>
      <c r="AP52" s="2254"/>
      <c r="AQ52" s="2254"/>
      <c r="AR52" s="2254"/>
      <c r="AS52" s="3440"/>
      <c r="AT52" s="2255"/>
      <c r="AU52" s="1266" t="s">
        <v>451</v>
      </c>
      <c r="AV52" s="1650"/>
      <c r="AW52" s="1632"/>
      <c r="AX52" s="1632" t="str">
        <f>IF(T52="","",T52)</f>
        <v>Группа потребителей</v>
      </c>
      <c r="AY52" s="1632"/>
      <c r="AZ52" s="1632"/>
      <c r="BA52" s="1643">
        <v>0</v>
      </c>
    </row>
    <row s="1858" customFormat="1" customHeight="1" ht="21">
      <c r="A53" s="1371"/>
      <c r="B53" s="1371"/>
      <c r="C53" s="1371"/>
      <c r="D53" s="1371"/>
      <c r="E53" s="2267"/>
      <c r="F53" s="2267"/>
      <c r="G53" s="2267"/>
      <c r="H53" s="2267"/>
      <c r="I53" s="2294"/>
      <c r="J53" s="2294" t="str">
        <f>I47&amp;".1"</f>
        <v>1.1.1.1.1.1</v>
      </c>
      <c r="K53" s="2264" t="str">
        <f>J52&amp;".1"</f>
        <v>1.1.1.1.1.2.1</v>
      </c>
      <c r="L53" s="1377" t="s">
        <v>452</v>
      </c>
      <c r="M53" s="1374"/>
      <c r="N53" s="1374"/>
      <c r="O53" s="1374"/>
      <c r="P53" s="2382"/>
      <c r="Q53" s="2382"/>
      <c r="R53" s="365">
        <v>1</v>
      </c>
      <c r="S53" s="2281" t="str">
        <f>$K53</f>
        <v>1.1.1.1.1.2.1</v>
      </c>
      <c r="T53" s="1355" t="s">
        <v>490</v>
      </c>
      <c r="U53" s="308"/>
      <c r="V53" s="333"/>
      <c r="W53" s="759"/>
      <c r="X53" s="333"/>
      <c r="Y53" s="392"/>
      <c r="Z53" s="2610"/>
      <c r="AA53" s="2115" t="s">
        <v>65</v>
      </c>
      <c r="AB53" s="2610"/>
      <c r="AC53" s="2115" t="s">
        <v>65</v>
      </c>
      <c r="AD53" s="333"/>
      <c r="AE53" s="759">
        <v>503.75951</v>
      </c>
      <c r="AF53" s="333"/>
      <c r="AG53" s="392"/>
      <c r="AH53" s="2610">
        <v>46023</v>
      </c>
      <c r="AI53" s="2115" t="s">
        <v>65</v>
      </c>
      <c r="AJ53" s="2610">
        <v>46295</v>
      </c>
      <c r="AK53" s="2115" t="s">
        <v>65</v>
      </c>
      <c r="AL53" s="333"/>
      <c r="AM53" s="759">
        <v>503.75951</v>
      </c>
      <c r="AN53" s="333"/>
      <c r="AO53" s="392"/>
      <c r="AP53" s="2610">
        <v>46296</v>
      </c>
      <c r="AQ53" s="2115" t="s">
        <v>65</v>
      </c>
      <c r="AR53" s="2610">
        <v>46387</v>
      </c>
      <c r="AS53" s="2115" t="s">
        <v>65</v>
      </c>
      <c r="AT53" s="333"/>
      <c r="AU53" s="2261" t="s">
        <v>453</v>
      </c>
      <c r="AV53" s="1650">
        <f>STRCHECKDATE(V54:AT54)</f>
      </c>
      <c r="AW53" s="1632"/>
      <c r="AX53" s="1632" t="str">
        <f>IF(T53="","",T53)</f>
        <v>вода</v>
      </c>
      <c r="AY53" s="1632"/>
      <c r="AZ53" s="1632"/>
      <c r="BA53" s="1643">
        <v>0</v>
      </c>
    </row>
    <row s="1858" customFormat="1" customHeight="1" ht="0.75">
      <c r="A54" s="1371"/>
      <c r="B54" s="1371"/>
      <c r="C54" s="1371"/>
      <c r="D54" s="1371"/>
      <c r="E54" s="2267"/>
      <c r="F54" s="2267"/>
      <c r="G54" s="2267"/>
      <c r="H54" s="2267"/>
      <c r="I54" s="2294"/>
      <c r="J54" s="2294" t="str">
        <f>I47&amp;".1"</f>
        <v>1.1.1.1.1.1</v>
      </c>
      <c r="K54" s="2264"/>
      <c r="L54" s="1377"/>
      <c r="M54" s="1374"/>
      <c r="N54" s="1374"/>
      <c r="O54" s="1374"/>
      <c r="P54" s="2382"/>
      <c r="Q54" s="2382"/>
      <c r="R54" s="365"/>
      <c r="S54" s="2521"/>
      <c r="T54" s="308"/>
      <c r="U54" s="308"/>
      <c r="V54" s="333"/>
      <c r="W54" s="333"/>
      <c r="X54" s="333"/>
      <c r="Y54" s="336" t="str">
        <f>Z53&amp;"-"&amp;AB53</f>
        <v>-</v>
      </c>
      <c r="Z54" s="2317"/>
      <c r="AA54" s="2115"/>
      <c r="AB54" s="2317"/>
      <c r="AC54" s="2115"/>
      <c r="AD54" s="333"/>
      <c r="AE54" s="333"/>
      <c r="AF54" s="333"/>
      <c r="AG54" s="336" t="str">
        <f>AH53&amp;"-"&amp;AJ53</f>
        <v>46023-46295</v>
      </c>
      <c r="AH54" s="2317"/>
      <c r="AI54" s="2115"/>
      <c r="AJ54" s="2317"/>
      <c r="AK54" s="2115"/>
      <c r="AL54" s="333"/>
      <c r="AM54" s="333"/>
      <c r="AN54" s="333"/>
      <c r="AO54" s="336" t="str">
        <f>AP53&amp;"-"&amp;AR53</f>
        <v>46296-46387</v>
      </c>
      <c r="AP54" s="2317"/>
      <c r="AQ54" s="2115"/>
      <c r="AR54" s="2317"/>
      <c r="AS54" s="2115"/>
      <c r="AT54" s="333"/>
      <c r="AU54" s="2262"/>
      <c r="AV54" s="1650"/>
      <c r="AW54" s="1632"/>
      <c r="AX54" s="1632" t="str">
        <f>IF(T54="","",T54)</f>
        <v/>
      </c>
      <c r="AY54" s="1632"/>
      <c r="AZ54" s="1632"/>
      <c r="BA54" s="1643">
        <v>0</v>
      </c>
    </row>
    <row s="1858" customFormat="1" customHeight="1" ht="15">
      <c r="A55" s="1371"/>
      <c r="B55" s="1371"/>
      <c r="C55" s="1371"/>
      <c r="D55" s="1371"/>
      <c r="E55" s="2267"/>
      <c r="F55" s="2267"/>
      <c r="G55" s="2267"/>
      <c r="H55" s="2267"/>
      <c r="I55" s="2294"/>
      <c r="J55" s="2264" t="str">
        <f>I47&amp;".1"</f>
        <v>1.1.1.1.1.1</v>
      </c>
      <c r="K55" s="1371"/>
      <c r="L55" s="1377"/>
      <c r="M55" s="1374"/>
      <c r="N55" s="1374"/>
      <c r="O55" s="1784"/>
      <c r="P55" s="2382"/>
      <c r="Q55" s="2382"/>
      <c r="R55" s="364"/>
      <c r="S55" s="4146"/>
      <c r="T55" s="4147" t="s">
        <v>454</v>
      </c>
      <c r="U55" s="4148"/>
      <c r="V55" s="4148"/>
      <c r="W55" s="4148"/>
      <c r="X55" s="4148"/>
      <c r="Y55" s="4148"/>
      <c r="Z55" s="4148"/>
      <c r="AA55" s="4148"/>
      <c r="AB55" s="4148"/>
      <c r="AC55" s="4148"/>
      <c r="AD55" s="4148"/>
      <c r="AE55" s="4148"/>
      <c r="AF55" s="4148"/>
      <c r="AG55" s="4148"/>
      <c r="AH55" s="4148"/>
      <c r="AI55" s="4148"/>
      <c r="AJ55" s="4148"/>
      <c r="AK55" s="4148"/>
      <c r="AL55" s="4149"/>
      <c r="AM55" s="4149"/>
      <c r="AN55" s="4149"/>
      <c r="AO55" s="4149"/>
      <c r="AP55" s="4149"/>
      <c r="AQ55" s="4149"/>
      <c r="AR55" s="4149"/>
      <c r="AS55" s="4155"/>
      <c r="AT55" s="4150"/>
      <c r="AU55" s="2263"/>
      <c r="AV55" s="1650"/>
      <c r="AW55" s="1632"/>
      <c r="AX55" s="1632" t="str">
        <f>IF(T55="","",T55)</f>
        <v>Добавить вид теплоносителя (параметры теплоносителя)</v>
      </c>
      <c r="AY55" s="1632"/>
      <c r="AZ55" s="1632"/>
      <c r="BA55" s="1643">
        <v>0</v>
      </c>
    </row>
    <row s="1858" customFormat="1" customHeight="1" ht="21">
      <c r="A56" s="1371"/>
      <c r="B56" s="1371"/>
      <c r="C56" s="1371"/>
      <c r="D56" s="1371"/>
      <c r="E56" s="2267"/>
      <c r="F56" s="2267"/>
      <c r="G56" s="2267"/>
      <c r="H56" s="2267"/>
      <c r="I56" s="2294"/>
      <c r="J56" s="2264" t="str">
        <f>I47&amp;".3"</f>
        <v>1.1.1.1.1.3</v>
      </c>
      <c r="K56" s="1371"/>
      <c r="L56" s="1377" t="s">
        <v>449</v>
      </c>
      <c r="M56" s="1374"/>
      <c r="N56" s="1374"/>
      <c r="O56" s="1784"/>
      <c r="P56" s="2382"/>
      <c r="Q56" s="691" t="s">
        <v>175</v>
      </c>
      <c r="R56" s="365"/>
      <c r="S56" s="2281" t="str">
        <f>$J56</f>
        <v>1.1.1.1.1.3</v>
      </c>
      <c r="T56" s="294" t="s">
        <v>450</v>
      </c>
      <c r="U56" s="308"/>
      <c r="V56" s="2253"/>
      <c r="W56" s="2254"/>
      <c r="X56" s="2254"/>
      <c r="Y56" s="2254"/>
      <c r="Z56" s="2254"/>
      <c r="AA56" s="2254"/>
      <c r="AB56" s="2254"/>
      <c r="AC56" s="2255"/>
      <c r="AD56" s="2253" t="s">
        <v>494</v>
      </c>
      <c r="AE56" s="2254"/>
      <c r="AF56" s="2254"/>
      <c r="AG56" s="2254"/>
      <c r="AH56" s="2254"/>
      <c r="AI56" s="2254"/>
      <c r="AJ56" s="2254"/>
      <c r="AK56" s="2254"/>
      <c r="AL56" s="2253"/>
      <c r="AM56" s="2254"/>
      <c r="AN56" s="2254"/>
      <c r="AO56" s="2254"/>
      <c r="AP56" s="2254"/>
      <c r="AQ56" s="2254"/>
      <c r="AR56" s="2254"/>
      <c r="AS56" s="3440"/>
      <c r="AT56" s="2255"/>
      <c r="AU56" s="1266" t="s">
        <v>451</v>
      </c>
      <c r="AV56" s="1650"/>
      <c r="AW56" s="1632"/>
      <c r="AX56" s="1632" t="str">
        <f>IF(T56="","",T56)</f>
        <v>Группа потребителей</v>
      </c>
      <c r="AY56" s="1632"/>
      <c r="AZ56" s="1632"/>
      <c r="BA56" s="1643">
        <v>0</v>
      </c>
    </row>
    <row s="1858" customFormat="1" customHeight="1" ht="21">
      <c r="A57" s="1371"/>
      <c r="B57" s="1371"/>
      <c r="C57" s="1371"/>
      <c r="D57" s="1371"/>
      <c r="E57" s="2267"/>
      <c r="F57" s="2267"/>
      <c r="G57" s="2267"/>
      <c r="H57" s="2267"/>
      <c r="I57" s="2294"/>
      <c r="J57" s="2294" t="str">
        <f>I47&amp;".2"</f>
        <v>1.1.1.1.1.2</v>
      </c>
      <c r="K57" s="2264" t="str">
        <f>J56&amp;".1"</f>
        <v>1.1.1.1.1.3.1</v>
      </c>
      <c r="L57" s="1377" t="s">
        <v>452</v>
      </c>
      <c r="M57" s="1374"/>
      <c r="N57" s="1374"/>
      <c r="O57" s="1374"/>
      <c r="P57" s="2382"/>
      <c r="Q57" s="2382"/>
      <c r="R57" s="365">
        <v>1</v>
      </c>
      <c r="S57" s="2281" t="str">
        <f>$K57</f>
        <v>1.1.1.1.1.3.1</v>
      </c>
      <c r="T57" s="1355" t="s">
        <v>490</v>
      </c>
      <c r="U57" s="308"/>
      <c r="V57" s="333"/>
      <c r="W57" s="759"/>
      <c r="X57" s="333"/>
      <c r="Y57" s="392"/>
      <c r="Z57" s="2610"/>
      <c r="AA57" s="2115" t="s">
        <v>65</v>
      </c>
      <c r="AB57" s="2610"/>
      <c r="AC57" s="2115" t="s">
        <v>65</v>
      </c>
      <c r="AD57" s="333"/>
      <c r="AE57" s="759">
        <v>503.75951</v>
      </c>
      <c r="AF57" s="333"/>
      <c r="AG57" s="392"/>
      <c r="AH57" s="2610">
        <v>46023</v>
      </c>
      <c r="AI57" s="2115" t="s">
        <v>65</v>
      </c>
      <c r="AJ57" s="2610">
        <v>46295</v>
      </c>
      <c r="AK57" s="2115" t="s">
        <v>65</v>
      </c>
      <c r="AL57" s="333"/>
      <c r="AM57" s="759">
        <v>503.75951</v>
      </c>
      <c r="AN57" s="333"/>
      <c r="AO57" s="392"/>
      <c r="AP57" s="2610">
        <v>46296</v>
      </c>
      <c r="AQ57" s="2115" t="s">
        <v>65</v>
      </c>
      <c r="AR57" s="2610">
        <v>46387</v>
      </c>
      <c r="AS57" s="2115" t="s">
        <v>65</v>
      </c>
      <c r="AT57" s="333"/>
      <c r="AU57" s="2261" t="s">
        <v>453</v>
      </c>
      <c r="AV57" s="1650">
        <f>STRCHECKDATE(V58:AT58)</f>
      </c>
      <c r="AW57" s="1632"/>
      <c r="AX57" s="1632" t="str">
        <f>IF(T57="","",T57)</f>
        <v>вода</v>
      </c>
      <c r="AY57" s="1632"/>
      <c r="AZ57" s="1632"/>
      <c r="BA57" s="1643">
        <v>0</v>
      </c>
    </row>
    <row s="1858" customFormat="1" customHeight="1" ht="0.75">
      <c r="A58" s="1371"/>
      <c r="B58" s="1371"/>
      <c r="C58" s="1371"/>
      <c r="D58" s="1371"/>
      <c r="E58" s="2267"/>
      <c r="F58" s="2267"/>
      <c r="G58" s="2267"/>
      <c r="H58" s="2267"/>
      <c r="I58" s="2294"/>
      <c r="J58" s="2294" t="str">
        <f>I47&amp;".2"</f>
        <v>1.1.1.1.1.2</v>
      </c>
      <c r="K58" s="2264"/>
      <c r="L58" s="1377"/>
      <c r="M58" s="1374"/>
      <c r="N58" s="1374"/>
      <c r="O58" s="1374"/>
      <c r="P58" s="2382"/>
      <c r="Q58" s="2382"/>
      <c r="R58" s="365"/>
      <c r="S58" s="2521"/>
      <c r="T58" s="308"/>
      <c r="U58" s="308"/>
      <c r="V58" s="333"/>
      <c r="W58" s="333"/>
      <c r="X58" s="333"/>
      <c r="Y58" s="336" t="str">
        <f>Z57&amp;"-"&amp;AB57</f>
        <v>-</v>
      </c>
      <c r="Z58" s="2317"/>
      <c r="AA58" s="2115"/>
      <c r="AB58" s="2317"/>
      <c r="AC58" s="2115"/>
      <c r="AD58" s="333"/>
      <c r="AE58" s="333"/>
      <c r="AF58" s="333"/>
      <c r="AG58" s="336" t="str">
        <f>AH57&amp;"-"&amp;AJ57</f>
        <v>46023-46295</v>
      </c>
      <c r="AH58" s="2317"/>
      <c r="AI58" s="2115"/>
      <c r="AJ58" s="2317"/>
      <c r="AK58" s="2115"/>
      <c r="AL58" s="333"/>
      <c r="AM58" s="333"/>
      <c r="AN58" s="333"/>
      <c r="AO58" s="336" t="str">
        <f>AP57&amp;"-"&amp;AR57</f>
        <v>46296-46387</v>
      </c>
      <c r="AP58" s="2317"/>
      <c r="AQ58" s="2115"/>
      <c r="AR58" s="2317"/>
      <c r="AS58" s="2115"/>
      <c r="AT58" s="333"/>
      <c r="AU58" s="2262"/>
      <c r="AV58" s="1650"/>
      <c r="AW58" s="1632"/>
      <c r="AX58" s="1632" t="str">
        <f>IF(T58="","",T58)</f>
        <v/>
      </c>
      <c r="AY58" s="1632"/>
      <c r="AZ58" s="1632"/>
      <c r="BA58" s="1643">
        <v>0</v>
      </c>
    </row>
    <row s="1858" customFormat="1" customHeight="1" ht="15">
      <c r="A59" s="1371"/>
      <c r="B59" s="1371"/>
      <c r="C59" s="1371"/>
      <c r="D59" s="1371"/>
      <c r="E59" s="2267"/>
      <c r="F59" s="2267"/>
      <c r="G59" s="2267"/>
      <c r="H59" s="2267"/>
      <c r="I59" s="2294"/>
      <c r="J59" s="2264" t="str">
        <f>I47&amp;".2"</f>
        <v>1.1.1.1.1.2</v>
      </c>
      <c r="K59" s="1371"/>
      <c r="L59" s="1377"/>
      <c r="M59" s="1374"/>
      <c r="N59" s="1374"/>
      <c r="O59" s="1784"/>
      <c r="P59" s="2382"/>
      <c r="Q59" s="2382"/>
      <c r="R59" s="364"/>
      <c r="S59" s="4146"/>
      <c r="T59" s="4151" t="s">
        <v>454</v>
      </c>
      <c r="U59" s="4148"/>
      <c r="V59" s="4148"/>
      <c r="W59" s="4148"/>
      <c r="X59" s="4148"/>
      <c r="Y59" s="4148"/>
      <c r="Z59" s="4148"/>
      <c r="AA59" s="4148"/>
      <c r="AB59" s="4148"/>
      <c r="AC59" s="4148"/>
      <c r="AD59" s="4148"/>
      <c r="AE59" s="4148"/>
      <c r="AF59" s="4148"/>
      <c r="AG59" s="4148"/>
      <c r="AH59" s="4148"/>
      <c r="AI59" s="4148"/>
      <c r="AJ59" s="4148"/>
      <c r="AK59" s="4148"/>
      <c r="AL59" s="4149"/>
      <c r="AM59" s="4149"/>
      <c r="AN59" s="4149"/>
      <c r="AO59" s="4149"/>
      <c r="AP59" s="4149"/>
      <c r="AQ59" s="4149"/>
      <c r="AR59" s="4149"/>
      <c r="AS59" s="4155"/>
      <c r="AT59" s="4150"/>
      <c r="AU59" s="2263"/>
      <c r="AV59" s="1650"/>
      <c r="AW59" s="1632"/>
      <c r="AX59" s="1632" t="str">
        <f>IF(T59="","",T59)</f>
        <v>Добавить вид теплоносителя (параметры теплоносителя)</v>
      </c>
      <c r="AY59" s="1632"/>
      <c r="AZ59" s="1632"/>
      <c r="BA59" s="1643">
        <v>0</v>
      </c>
    </row>
    <row customHeight="1" ht="11.549999999999999">
      <c r="A60" s="1371" t="s">
        <v>237</v>
      </c>
      <c r="B60" s="1371" t="s">
        <v>238</v>
      </c>
      <c r="C60" s="1371" t="s">
        <v>239</v>
      </c>
      <c r="D60" s="1371" t="s">
        <v>240</v>
      </c>
      <c r="E60" s="2267"/>
      <c r="F60" s="2267"/>
      <c r="G60" s="2267"/>
      <c r="H60" s="2267"/>
      <c r="I60" s="2264"/>
      <c r="J60" s="1371"/>
      <c r="K60" s="1371"/>
      <c r="L60" s="1372"/>
      <c r="P60" s="2265"/>
      <c r="Q60" s="1339"/>
      <c r="R60" s="364"/>
      <c r="S60" s="1286"/>
      <c r="T60" s="295" t="s">
        <v>455</v>
      </c>
      <c r="U60" s="375"/>
      <c r="V60" s="375"/>
      <c r="W60" s="375"/>
      <c r="X60" s="375"/>
      <c r="Y60" s="375"/>
      <c r="Z60" s="375"/>
      <c r="AA60" s="375"/>
      <c r="AB60" s="375"/>
      <c r="AC60" s="374"/>
      <c r="AD60" s="375"/>
      <c r="AE60" s="375"/>
      <c r="AF60" s="375"/>
      <c r="AG60" s="375"/>
      <c r="AH60" s="375"/>
      <c r="AI60" s="375"/>
      <c r="AJ60" s="375"/>
      <c r="AK60" s="374"/>
      <c r="AL60" s="4144"/>
      <c r="AM60" s="4144"/>
      <c r="AN60" s="4144"/>
      <c r="AO60" s="4144"/>
      <c r="AP60" s="4144"/>
      <c r="AQ60" s="4144"/>
      <c r="AR60" s="4144"/>
      <c r="AS60" s="4154"/>
      <c r="AT60" s="375"/>
      <c r="AU60" s="311"/>
      <c r="AW60" s="508"/>
      <c r="AX60" s="508" t="str">
        <f>IF(T60="","",T60)</f>
        <v>Добавить группу потребителей</v>
      </c>
      <c r="AY60" s="508"/>
      <c r="AZ60" s="508"/>
      <c r="BA60" s="1163">
        <v>11</v>
      </c>
    </row>
    <row customHeight="1" ht="14.699999999999998">
      <c r="A61" s="1371" t="s">
        <v>237</v>
      </c>
      <c r="B61" s="1371" t="s">
        <v>238</v>
      </c>
      <c r="C61" s="1371" t="s">
        <v>239</v>
      </c>
      <c r="D61" s="1371" t="s">
        <v>240</v>
      </c>
      <c r="E61" s="2267"/>
      <c r="F61" s="2267"/>
      <c r="G61" s="2267"/>
      <c r="H61" s="2266"/>
      <c r="I61" s="1371"/>
      <c r="J61" s="1371"/>
      <c r="K61" s="1371"/>
      <c r="L61" s="1372"/>
      <c r="M61" s="1373"/>
      <c r="N61" s="1373"/>
      <c r="O61" s="545"/>
      <c r="P61" s="368"/>
      <c r="Q61" s="383"/>
      <c r="R61" s="363"/>
      <c r="S61" s="1286"/>
      <c r="T61" s="373" t="s">
        <v>456</v>
      </c>
      <c r="U61" s="375"/>
      <c r="V61" s="375"/>
      <c r="W61" s="375"/>
      <c r="X61" s="375"/>
      <c r="Y61" s="375"/>
      <c r="Z61" s="375"/>
      <c r="AA61" s="375"/>
      <c r="AB61" s="375"/>
      <c r="AC61" s="374"/>
      <c r="AD61" s="375"/>
      <c r="AE61" s="375"/>
      <c r="AF61" s="375"/>
      <c r="AG61" s="375"/>
      <c r="AH61" s="375"/>
      <c r="AI61" s="375"/>
      <c r="AJ61" s="375"/>
      <c r="AK61" s="374"/>
      <c r="AL61" s="4144"/>
      <c r="AM61" s="4144"/>
      <c r="AN61" s="4144"/>
      <c r="AO61" s="4144"/>
      <c r="AP61" s="4144"/>
      <c r="AQ61" s="4144"/>
      <c r="AR61" s="4144"/>
      <c r="AS61" s="4154"/>
      <c r="AT61" s="375"/>
      <c r="AU61" s="311"/>
      <c r="AW61" s="508"/>
      <c r="AX61" s="508" t="str">
        <f>IF(T61="","",T61)</f>
        <v>Добавить схему подключения</v>
      </c>
      <c r="AY61" s="508"/>
      <c r="AZ61" s="508"/>
      <c r="BA61" s="1163">
        <v>14</v>
      </c>
    </row>
    <row s="1650" customFormat="1" customHeight="1" ht="1.05">
      <c r="A62" s="1351" t="s">
        <v>237</v>
      </c>
      <c r="B62" s="1351" t="s">
        <v>238</v>
      </c>
      <c r="C62" s="1351" t="s">
        <v>239</v>
      </c>
      <c r="D62" s="1322"/>
      <c r="E62" s="2267"/>
      <c r="F62" s="2267"/>
      <c r="G62" s="2266"/>
      <c r="H62" s="1322"/>
      <c r="I62" s="1322"/>
      <c r="J62" s="1322"/>
      <c r="K62" s="1322"/>
      <c r="L62" s="1347"/>
      <c r="M62" s="1323"/>
      <c r="N62" s="1323"/>
      <c r="P62" s="1324"/>
      <c r="Q62" s="1325"/>
      <c r="R62" s="1324"/>
      <c r="S62" s="1330"/>
      <c r="T62" s="1333" t="s">
        <v>172</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источник для дифференциации</v>
      </c>
      <c r="AY62" s="797"/>
      <c r="AZ62" s="797"/>
      <c r="BA62" s="526">
        <v>1</v>
      </c>
    </row>
    <row s="1650" customFormat="1" customHeight="1" ht="1.05">
      <c r="A63" s="1351" t="s">
        <v>237</v>
      </c>
      <c r="B63" s="1351" t="s">
        <v>238</v>
      </c>
      <c r="C63" s="1322"/>
      <c r="D63" s="1322"/>
      <c r="E63" s="2267"/>
      <c r="F63" s="2266"/>
      <c r="G63" s="1322"/>
      <c r="H63" s="1322"/>
      <c r="I63" s="1322"/>
      <c r="J63" s="1322"/>
      <c r="K63" s="1322"/>
      <c r="L63" s="1347"/>
      <c r="M63" s="1329"/>
      <c r="N63" s="1329"/>
      <c r="P63" s="1324"/>
      <c r="Q63" s="1325"/>
      <c r="R63" s="1324"/>
      <c r="S63" s="1330"/>
      <c r="T63" s="1333" t="s">
        <v>173</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W63" s="797"/>
      <c r="AX63" s="797" t="str">
        <f>IF(T63="","",T63)</f>
        <v>Добавить централизованную систему для дифференциации</v>
      </c>
      <c r="AY63" s="797"/>
      <c r="AZ63" s="797"/>
      <c r="BA63" s="526">
        <v>1</v>
      </c>
    </row>
    <row s="1650" customFormat="1" customHeight="1" ht="1.05">
      <c r="A64" s="1351" t="s">
        <v>237</v>
      </c>
      <c r="B64" s="1351"/>
      <c r="C64" s="1351"/>
      <c r="D64" s="1351"/>
      <c r="E64" s="2266"/>
      <c r="F64" s="1351"/>
      <c r="G64" s="1351"/>
      <c r="H64" s="1351"/>
      <c r="I64" s="1351"/>
      <c r="J64" s="1351"/>
      <c r="K64" s="1351"/>
      <c r="L64" s="1354"/>
      <c r="M64" s="1329"/>
      <c r="N64" s="1329"/>
      <c r="O64" s="526"/>
      <c r="P64" s="388"/>
      <c r="Q64" s="1352"/>
      <c r="R64" s="388"/>
      <c r="S64" s="1330"/>
      <c r="T64" s="1333" t="s">
        <v>174</v>
      </c>
      <c r="U64" s="1332"/>
      <c r="V64" s="1332"/>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332"/>
      <c r="AS64" s="1332"/>
      <c r="AT64" s="1332"/>
      <c r="AU64" s="1332"/>
      <c r="AW64" s="508"/>
      <c r="AX64" s="508" t="str">
        <f>IF(T64="","",T64)</f>
        <v>Добавить территорию для дифференциации</v>
      </c>
      <c r="AY64" s="508"/>
      <c r="AZ64" s="508"/>
      <c r="BA64" s="519">
        <v>1</v>
      </c>
    </row>
    <row s="1650" customFormat="1" customHeight="1" ht="1.05">
      <c r="A65" s="1322"/>
      <c r="B65" s="1322"/>
      <c r="C65" s="1322"/>
      <c r="D65" s="1322"/>
      <c r="E65" s="1351"/>
      <c r="F65" s="1322"/>
      <c r="G65" s="1322"/>
      <c r="H65" s="1322"/>
      <c r="I65" s="1322"/>
      <c r="J65" s="1322"/>
      <c r="K65" s="1322"/>
      <c r="L65" s="1347"/>
      <c r="M65" s="1329"/>
      <c r="N65" s="1329"/>
      <c r="P65" s="1324"/>
      <c r="Q65" s="1325"/>
      <c r="R65" s="1324"/>
      <c r="S65" s="1330"/>
      <c r="T65" s="1333" t="s">
        <v>198</v>
      </c>
      <c r="U65" s="1332"/>
      <c r="V65" s="1332"/>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332"/>
      <c r="AS65" s="1332"/>
      <c r="AT65" s="1332"/>
      <c r="AU65" s="1332"/>
      <c r="AW65" s="797"/>
      <c r="AX65" s="797" t="str">
        <f>IF(T65="","",T65)</f>
        <v>Добавить наименование тарифа</v>
      </c>
      <c r="AY65" s="797"/>
      <c r="AZ65" s="797"/>
      <c r="BA65" s="526">
        <v>1</v>
      </c>
    </row>
    <row customHeight="1" ht="11.549999999999999">
      <c r="M66" s="1168"/>
      <c r="N66" s="1168"/>
      <c r="O66" s="545"/>
      <c r="P66" s="1163"/>
      <c r="Q66" s="1163"/>
      <c r="R66" s="1163"/>
      <c r="S66" s="1163"/>
      <c r="AL66" s="1643"/>
      <c r="AM66" s="1643"/>
      <c r="AN66" s="1643"/>
      <c r="AO66" s="1643"/>
      <c r="AP66" s="1643"/>
      <c r="AQ66" s="1643"/>
      <c r="AR66" s="1643"/>
      <c r="AS66" s="3436"/>
      <c r="AV66" s="1163"/>
      <c r="AW66" s="1163"/>
      <c r="AX66" s="1163"/>
      <c r="AY66" s="1163"/>
      <c r="AZ66" s="1163"/>
      <c r="BA66" s="1163">
        <v>11</v>
      </c>
    </row>
    <row customHeight="1" ht="28.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393"/>
      <c r="AM67" s="2393"/>
      <c r="AN67" s="2393"/>
      <c r="AO67" s="2393"/>
      <c r="AP67" s="2393"/>
      <c r="AQ67" s="2393"/>
      <c r="AR67" s="2393"/>
      <c r="AS67" s="3841"/>
      <c r="AT67" s="2293"/>
      <c r="AU67" s="2293"/>
      <c r="BA67" s="1163">
        <v>27</v>
      </c>
    </row>
    <row customHeight="1" ht="78.75">
      <c r="O68" s="545"/>
      <c r="T68" s="2293"/>
      <c r="U68" s="2293"/>
      <c r="V68" s="2293"/>
      <c r="W68" s="2293"/>
      <c r="X68" s="2293"/>
      <c r="Y68" s="2293"/>
      <c r="Z68" s="2293"/>
      <c r="AA68" s="2293"/>
      <c r="AB68" s="2293"/>
      <c r="AC68" s="2293"/>
      <c r="AD68" s="2293"/>
      <c r="AE68" s="2293"/>
      <c r="AF68" s="2293"/>
      <c r="AG68" s="2293"/>
      <c r="AH68" s="2293"/>
      <c r="AI68" s="2293"/>
      <c r="AJ68" s="2293"/>
      <c r="AK68" s="2293"/>
      <c r="AL68" s="2393"/>
      <c r="AM68" s="2393"/>
      <c r="AN68" s="2393"/>
      <c r="AO68" s="2393"/>
      <c r="AP68" s="2393"/>
      <c r="AQ68" s="2393"/>
      <c r="AR68" s="2393"/>
      <c r="AS68" s="3841"/>
      <c r="AT68" s="2293"/>
      <c r="AU68" s="2293"/>
      <c r="BA68" s="1163">
        <v>75</v>
      </c>
    </row>
    <row customHeight="1" ht="14.699999999999998">
      <c r="O69" s="545"/>
      <c r="AL69" s="1643"/>
      <c r="AM69" s="1643"/>
      <c r="AN69" s="1643"/>
      <c r="AO69" s="1643"/>
      <c r="AP69" s="1643"/>
      <c r="AQ69" s="1643"/>
      <c r="AR69" s="1643"/>
      <c r="AS69" s="3436"/>
      <c r="BA69" s="1163">
        <v>14</v>
      </c>
    </row>
    <row customHeight="1" ht="18.75">
      <c r="O70" s="545"/>
      <c r="S70" s="1261"/>
      <c r="T70" s="2293"/>
      <c r="U70" s="2293"/>
      <c r="V70" s="2293"/>
      <c r="W70" s="2293"/>
      <c r="X70" s="2293"/>
      <c r="Y70" s="2293"/>
      <c r="Z70" s="2293"/>
      <c r="AA70" s="2293"/>
      <c r="AB70" s="2293"/>
      <c r="AC70" s="2293"/>
      <c r="AD70" s="2293"/>
      <c r="AE70" s="2293"/>
      <c r="AF70" s="2293"/>
      <c r="AG70" s="2293"/>
      <c r="AH70" s="2293"/>
      <c r="AI70" s="2293"/>
      <c r="AJ70" s="2293"/>
      <c r="AK70" s="2293"/>
      <c r="AL70" s="2393"/>
      <c r="AM70" s="2393"/>
      <c r="AN70" s="2393"/>
      <c r="AO70" s="2393"/>
      <c r="AP70" s="2393"/>
      <c r="AQ70" s="2393"/>
      <c r="AR70" s="2393"/>
      <c r="AS70" s="3841"/>
      <c r="AT70" s="2293"/>
      <c r="AU70" s="2293"/>
      <c r="BA70" s="1163">
        <v>18</v>
      </c>
    </row>
    <row customHeight="1" ht="18.75">
      <c r="O71" s="545"/>
      <c r="T71" s="2293"/>
      <c r="U71" s="2293"/>
      <c r="V71" s="2293"/>
      <c r="W71" s="2293"/>
      <c r="X71" s="2293"/>
      <c r="Y71" s="2293"/>
      <c r="Z71" s="2293"/>
      <c r="AA71" s="2293"/>
      <c r="AB71" s="2293"/>
      <c r="AC71" s="2293"/>
      <c r="AD71" s="2293"/>
      <c r="AE71" s="2293"/>
      <c r="AF71" s="2293"/>
      <c r="AG71" s="2293"/>
      <c r="AH71" s="2293"/>
      <c r="AI71" s="2293"/>
      <c r="AJ71" s="2293"/>
      <c r="AK71" s="2293"/>
      <c r="AL71" s="2393"/>
      <c r="AM71" s="2393"/>
      <c r="AN71" s="2393"/>
      <c r="AO71" s="2393"/>
      <c r="AP71" s="2393"/>
      <c r="AQ71" s="2393"/>
      <c r="AR71" s="2393"/>
      <c r="AS71" s="3841"/>
      <c r="AT71" s="2293"/>
      <c r="AU71" s="2293"/>
      <c r="BA71" s="1163">
        <v>18</v>
      </c>
    </row>
    <row customHeight="1" ht="39.75">
      <c r="O72" s="545"/>
      <c r="S72" s="1261"/>
      <c r="T72" s="2293"/>
      <c r="U72" s="2293"/>
      <c r="V72" s="2293"/>
      <c r="W72" s="2293"/>
      <c r="X72" s="2293"/>
      <c r="Y72" s="2293"/>
      <c r="Z72" s="2293"/>
      <c r="AA72" s="2293"/>
      <c r="AB72" s="2293"/>
      <c r="AC72" s="2293"/>
      <c r="AD72" s="2293"/>
      <c r="AE72" s="2293"/>
      <c r="AF72" s="2293"/>
      <c r="AG72" s="2293"/>
      <c r="AH72" s="2293"/>
      <c r="AI72" s="2293"/>
      <c r="AJ72" s="2293"/>
      <c r="AK72" s="2293"/>
      <c r="AL72" s="2393"/>
      <c r="AM72" s="2393"/>
      <c r="AN72" s="2393"/>
      <c r="AO72" s="2393"/>
      <c r="AP72" s="2393"/>
      <c r="AQ72" s="2393"/>
      <c r="AR72" s="2393"/>
      <c r="AS72" s="3841"/>
      <c r="AT72" s="2293"/>
      <c r="AU72" s="2293"/>
      <c r="BA72" s="1163">
        <v>38</v>
      </c>
    </row>
    <row customHeight="1" ht="22.5" hidden="1">
      <c r="A73" s="1168" t="s">
        <v>86</v>
      </c>
      <c r="B73" s="1168">
        <v>0</v>
      </c>
      <c r="C73" s="1168">
        <v>0</v>
      </c>
      <c r="D73" s="1168">
        <v>0</v>
      </c>
      <c r="E73" s="1168">
        <v>0</v>
      </c>
      <c r="F73" s="1168">
        <v>0</v>
      </c>
      <c r="G73" s="1168">
        <v>0</v>
      </c>
      <c r="H73" s="1168">
        <v>0</v>
      </c>
      <c r="I73" s="1168">
        <v>0</v>
      </c>
      <c r="J73" s="1168">
        <v>0</v>
      </c>
      <c r="K73" s="1168">
        <v>0</v>
      </c>
      <c r="L73" s="1337">
        <v>0</v>
      </c>
      <c r="M73" s="1370">
        <v>0</v>
      </c>
      <c r="N73" s="1370">
        <v>0</v>
      </c>
      <c r="O73" s="1370">
        <v>0</v>
      </c>
      <c r="P73" s="1336">
        <v>3</v>
      </c>
      <c r="Q73" s="352">
        <v>3</v>
      </c>
      <c r="R73" s="352">
        <v>3</v>
      </c>
      <c r="S73" s="589">
        <v>12</v>
      </c>
      <c r="T73" s="1163">
        <v>31</v>
      </c>
      <c r="U73" s="1163">
        <v>0</v>
      </c>
      <c r="V73" s="1163">
        <v>0</v>
      </c>
      <c r="W73" s="1163">
        <v>0</v>
      </c>
      <c r="X73" s="1163">
        <v>0</v>
      </c>
      <c r="Y73" s="1163">
        <v>0</v>
      </c>
      <c r="Z73" s="1163">
        <v>0</v>
      </c>
      <c r="AA73" s="1163">
        <v>0</v>
      </c>
      <c r="AB73" s="1163">
        <v>0</v>
      </c>
      <c r="AC73" s="1163">
        <v>0</v>
      </c>
      <c r="AD73" s="1163">
        <v>0</v>
      </c>
      <c r="AE73" s="1163">
        <v>24</v>
      </c>
      <c r="AF73" s="1163">
        <v>0</v>
      </c>
      <c r="AG73" s="1163">
        <v>0</v>
      </c>
      <c r="AH73" s="1163">
        <v>11</v>
      </c>
      <c r="AI73" s="1163">
        <v>3</v>
      </c>
      <c r="AJ73" s="1163">
        <v>11</v>
      </c>
      <c r="AK73" s="1163">
        <v>0</v>
      </c>
      <c r="AL73" s="1643">
        <v>0</v>
      </c>
      <c r="AM73" s="1643">
        <v>0</v>
      </c>
      <c r="AN73" s="1643">
        <v>0</v>
      </c>
      <c r="AO73" s="1643">
        <v>0</v>
      </c>
      <c r="AP73" s="1643">
        <v>0</v>
      </c>
      <c r="AQ73" s="1643">
        <v>0</v>
      </c>
      <c r="AR73" s="1643">
        <v>0</v>
      </c>
      <c r="AS73" s="3436">
        <v>0</v>
      </c>
      <c r="AT73" s="1163">
        <v>4</v>
      </c>
      <c r="AU73" s="1163">
        <v>115</v>
      </c>
      <c r="AV73" s="519">
        <v>10</v>
      </c>
      <c r="AW73" s="519">
        <v>10</v>
      </c>
      <c r="AX73" s="519">
        <v>10</v>
      </c>
      <c r="AY73" s="519">
        <v>10</v>
      </c>
      <c r="AZ73" s="519">
        <v>10</v>
      </c>
      <c r="BA73" s="1163">
        <v>23</v>
      </c>
    </row>
  </sheetData>
  <sheetProtection formatColumns="0" formatRows="0" autoFilter="0" sort="0" insertRows="0" insertColumns="1" deleteRows="0" deleteColumns="0"/>
  <mergeCells count="168">
    <mergeCell ref="V2:AC2"/>
    <mergeCell ref="AD2:AT2"/>
    <mergeCell ref="V3:AC3"/>
    <mergeCell ref="AD3:AT3"/>
    <mergeCell ref="V4:AC4"/>
    <mergeCell ref="AD4:AT4"/>
    <mergeCell ref="T70:AU70"/>
    <mergeCell ref="T71:AU71"/>
    <mergeCell ref="T72:AU72"/>
    <mergeCell ref="S34:T34"/>
    <mergeCell ref="V34:AB34"/>
    <mergeCell ref="AD34:AJ34"/>
    <mergeCell ref="S35:T35"/>
    <mergeCell ref="V35:AB35"/>
    <mergeCell ref="AD35:AJ35"/>
    <mergeCell ref="AU49:AU51"/>
    <mergeCell ref="T67:AU67"/>
    <mergeCell ref="T68:AU68"/>
    <mergeCell ref="V47:AC47"/>
    <mergeCell ref="AD47:AT47"/>
    <mergeCell ref="AA42:AB42"/>
    <mergeCell ref="AI42:AJ42"/>
    <mergeCell ref="AD40:AD41"/>
    <mergeCell ref="AE40:AE41"/>
    <mergeCell ref="AI49:AI50"/>
    <mergeCell ref="AJ49:AJ50"/>
    <mergeCell ref="AK49:AK50"/>
    <mergeCell ref="V5:AC5"/>
    <mergeCell ref="AD5:AT5"/>
    <mergeCell ref="V6:AC6"/>
    <mergeCell ref="AD6:AT6"/>
    <mergeCell ref="V7:AC7"/>
    <mergeCell ref="AD7:AT7"/>
    <mergeCell ref="AH40:AJ40"/>
    <mergeCell ref="AA41:AB41"/>
    <mergeCell ref="AI41:AJ41"/>
    <mergeCell ref="AD32:AJ32"/>
    <mergeCell ref="V37:AC37"/>
    <mergeCell ref="AD37:AK37"/>
    <mergeCell ref="S38:AT38"/>
    <mergeCell ref="S32:T32"/>
    <mergeCell ref="V32:AB32"/>
    <mergeCell ref="AD29:AJ29"/>
    <mergeCell ref="S30:T30"/>
    <mergeCell ref="V30:AB30"/>
    <mergeCell ref="AD30:AJ30"/>
    <mergeCell ref="S31:T31"/>
    <mergeCell ref="V31:AB31"/>
    <mergeCell ref="E43:E64"/>
    <mergeCell ref="V43:AC43"/>
    <mergeCell ref="AD43:AT43"/>
    <mergeCell ref="F44:F63"/>
    <mergeCell ref="V44:AC44"/>
    <mergeCell ref="AD44:AT44"/>
    <mergeCell ref="G45:G62"/>
    <mergeCell ref="V45:AC45"/>
    <mergeCell ref="AD45:AT45"/>
    <mergeCell ref="H46:H61"/>
    <mergeCell ref="V46:AC46"/>
    <mergeCell ref="AD46:AT46"/>
    <mergeCell ref="I47:I60"/>
    <mergeCell ref="P47:P60"/>
    <mergeCell ref="J48:J51"/>
    <mergeCell ref="Q48:Q51"/>
    <mergeCell ref="V48:AC48"/>
    <mergeCell ref="AD48:AT48"/>
    <mergeCell ref="K49:K50"/>
    <mergeCell ref="Z49:Z50"/>
    <mergeCell ref="AA49:AA50"/>
    <mergeCell ref="AB49:AB50"/>
    <mergeCell ref="AC49:AC50"/>
    <mergeCell ref="AH49:AH50"/>
    <mergeCell ref="AU38:AU41"/>
    <mergeCell ref="S39:S41"/>
    <mergeCell ref="T39:T41"/>
    <mergeCell ref="V39:AB39"/>
    <mergeCell ref="AC39:AC41"/>
    <mergeCell ref="AD39:AJ39"/>
    <mergeCell ref="AK39:AK41"/>
    <mergeCell ref="AT39:AT41"/>
    <mergeCell ref="V40:V41"/>
    <mergeCell ref="W40:W41"/>
    <mergeCell ref="Z40:AB40"/>
    <mergeCell ref="AD31:AJ31"/>
    <mergeCell ref="AJ8:AJ9"/>
    <mergeCell ref="AK8:AK9"/>
    <mergeCell ref="Z8:Z9"/>
    <mergeCell ref="S26:AJ26"/>
    <mergeCell ref="S27:AJ27"/>
    <mergeCell ref="S29:T29"/>
    <mergeCell ref="V29:AB29"/>
    <mergeCell ref="AU8:AU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V52:AC52"/>
    <mergeCell ref="AD52:AT52"/>
    <mergeCell ref="AJ53:AJ54"/>
    <mergeCell ref="AK53:AK54"/>
    <mergeCell ref="Z53:Z54"/>
    <mergeCell ref="AU53:AU55"/>
    <mergeCell ref="AA53:AA54"/>
    <mergeCell ref="AB53:AB54"/>
    <mergeCell ref="AC53:AC54"/>
    <mergeCell ref="AH53:AH54"/>
    <mergeCell ref="AI53:AI54"/>
    <mergeCell ref="J52:J55"/>
    <mergeCell ref="Q52:Q55"/>
    <mergeCell ref="K53:K54"/>
    <mergeCell ref="V56:AC56"/>
    <mergeCell ref="AD56:AT56"/>
    <mergeCell ref="AJ57:AJ58"/>
    <mergeCell ref="AK57:AK58"/>
    <mergeCell ref="Z57:Z58"/>
    <mergeCell ref="AU57:AU59"/>
    <mergeCell ref="AA57:AA58"/>
    <mergeCell ref="AB57:AB58"/>
    <mergeCell ref="AC57:AC58"/>
    <mergeCell ref="AH57:AH58"/>
    <mergeCell ref="AI57:AI58"/>
    <mergeCell ref="J56:J59"/>
    <mergeCell ref="Q56:Q59"/>
    <mergeCell ref="K57:K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P53:AP54"/>
    <mergeCell ref="AQ53:AQ54"/>
    <mergeCell ref="AR53:AR54"/>
    <mergeCell ref="AS53:AS54"/>
    <mergeCell ref="AP57:AP58"/>
    <mergeCell ref="AQ57:AQ58"/>
    <mergeCell ref="AR57:AR58"/>
    <mergeCell ref="AS57:AS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AO9 AO50 AO54 AO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524345:AS524345 AK8 AQ8 AS8 AK589881:AS589881 AK655417:AS655417 AK17 AK720953:AS720953 AK786489:AS786489 AK852025:AS852025 AK917561:AS917561 AK983097:AS983097 AK65593:AS65593 AK131129:AS131129 AK458809:AS458809 AK196665:AS196665 AK262201:AS262201 AI49 AI8 AC8 AA8 AI17 AK327737:AS327737 AK393273:AS393273 AA49 AC49 AK49 AQ49 AS49 AA53 AC53 AI53 AK53 AQ53 AS53 AA57 AC57 AI57 AK57 AQ57 AS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AP8 AR8 AP49 AR49 AP53 AR53 AP57 AR57"/>
    <dataValidation type="textLength" operator="lessThanOrEqual" allowBlank="1" showInputMessage="1" showErrorMessage="1" errorTitle="Ошибка" error="Допускается ввод не более 900 символов!" sqref="AU65587:AU65594 AU131123:AU131130 AU196659:AU196666 AU262195:AU262202 AU327731:AU327738 AU393267:AU393274 AU458803:AU458810 AU524339:AU524346 AU589875:AU589882 AU655411:AU655418 AU720947:AU720954 AU786483:AU786490 AU852019:AU852026 AU917555:AU917562 AU983091:AU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list" allowBlank="1" showInputMessage="1" errorTitle="Ошибка" error="Выберите значение из списка" prompt="Выберите значение из списка" sqref="V983096:AT983096 V65592:AT65592 V131128:AT131128 V196664:AT196664 V262200:AT262200 V327736:AT327736 V393272:AT393272 V458808:AT458808 V524344:AT524344 V589880:AT589880 V655416:AT655416 V720952:AT720952 V786488:AT786488 V852024:AT852024 V917560:AT917560">
      <formula1>kind_of_cons</formula1>
    </dataValidation>
    <dataValidation allowBlank="1" sqref="S131131:AU131137 S196667:AU196673 S262203:AU262209 S327739:AU327745 S393275:AU393281 S458811:AU458817 S524347:AU524353 S589883:AU589889 S655419:AU655425 S720955:AU720961 S786491:AU786497 S852027:AU852033 S917563:AU917569 S983099:AU983105 S65595:AU6560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A6741-CDC3-CBCF-7821-0.C7A8753C}" mc:Ignorable="x14ac xr xr2 xr3">
  <sheetPr>
    <tabColor theme="6" tint="0.4"/>
  </sheetPr>
  <dimension ref="A1:BA66"/>
  <sheetViews>
    <sheetView topLeftCell="A1" showGridLines="0" zoomScale="90" workbookViewId="0">
      <selection activeCell="T61" sqref="T61:AU6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4.28125" customWidth="1"/>
    <col min="37" max="37" style="1643" width="8.57421875" customWidth="1"/>
    <col min="39" max="39" style="72" width="0.28125" customWidth="1"/>
    <col min="40" max="41" style="72" width="0" customWidth="1"/>
    <col min="45" max="45" style="72" width="10.57421875" hidden="1"/>
    <col min="46" max="46" style="1643" width="4.00390625" customWidth="1"/>
    <col min="47" max="47" style="1643" width="115.00390625" customWidth="1"/>
    <col min="48" max="52" style="1650" width="10.00390625" customWidth="1"/>
    <col min="53" max="53" style="1643" width="8.421875" hidden="1" customWidth="1"/>
  </cols>
  <sheetData>
    <row customHeight="1" ht="22.5" hidden="1">
      <c r="Y1" s="335"/>
      <c r="Z1" s="335"/>
      <c r="AG1" s="335"/>
      <c r="AH1" s="335"/>
      <c r="AL1" s="1643"/>
      <c r="AM1" s="3436"/>
      <c r="AN1" s="3436"/>
      <c r="AO1" s="3436"/>
      <c r="AP1" s="1643"/>
      <c r="AQ1" s="1643"/>
      <c r="AR1" s="1643"/>
      <c r="AS1" s="3436"/>
      <c r="BA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0"/>
      <c r="AM2" s="3437"/>
      <c r="AN2" s="3437"/>
      <c r="AO2" s="3437"/>
      <c r="AP2" s="2251"/>
      <c r="AQ2" s="2251"/>
      <c r="AR2" s="2251"/>
      <c r="AS2" s="3438"/>
      <c r="AT2" s="2252"/>
      <c r="AU2" s="1266" t="s">
        <v>439</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440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0"/>
      <c r="AM3" s="3437"/>
      <c r="AN3" s="3437"/>
      <c r="AO3" s="3437"/>
      <c r="AP3" s="2251"/>
      <c r="AQ3" s="2251"/>
      <c r="AR3" s="2251"/>
      <c r="AS3" s="3438"/>
      <c r="AT3" s="2252"/>
      <c r="AU3" s="1266" t="s">
        <v>441</v>
      </c>
      <c r="AW3" s="508"/>
      <c r="AX3" s="508" t="str">
        <f>IF(T3="","",T3)</f>
        <v>Территория действия тарифа</v>
      </c>
      <c r="AY3" s="508"/>
      <c r="AZ3" s="508"/>
      <c r="BA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442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0"/>
      <c r="AM4" s="3437"/>
      <c r="AN4" s="3437"/>
      <c r="AO4" s="3437"/>
      <c r="AP4" s="2251"/>
      <c r="AQ4" s="2251"/>
      <c r="AR4" s="2251"/>
      <c r="AS4" s="3438"/>
      <c r="AT4" s="2252"/>
      <c r="AU4" s="1266" t="s">
        <v>443</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444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0"/>
      <c r="AM5" s="3437"/>
      <c r="AN5" s="3437"/>
      <c r="AO5" s="3437"/>
      <c r="AP5" s="2251"/>
      <c r="AQ5" s="2251"/>
      <c r="AR5" s="2251"/>
      <c r="AS5" s="3438"/>
      <c r="AT5" s="2252"/>
      <c r="AU5" s="1266" t="s">
        <v>445</v>
      </c>
      <c r="AW5" s="508"/>
      <c r="AX5" s="508" t="str">
        <f>IF(T5="","",T5)</f>
        <v>Источник тепловой энергии  </v>
      </c>
      <c r="AY5" s="508"/>
      <c r="AZ5" s="508"/>
      <c r="BA5" s="1163">
        <v>0</v>
      </c>
    </row>
    <row customHeight="1" ht="14.25" hidden="1">
      <c r="A6" s="1371"/>
      <c r="B6" s="1371"/>
      <c r="C6" s="1371"/>
      <c r="D6" s="1371"/>
      <c r="E6" s="2267"/>
      <c r="F6" s="2267"/>
      <c r="G6" s="2267"/>
      <c r="H6" s="2267"/>
      <c r="I6" s="2264">
        <f>S5&amp;".1"</f>
      </c>
      <c r="J6" s="1371"/>
      <c r="K6" s="1371"/>
      <c r="L6" s="1372" t="s">
        <v>446</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4"/>
      <c r="AM6" s="4103"/>
      <c r="AN6" s="4103"/>
      <c r="AO6" s="4103"/>
      <c r="AP6" s="2305"/>
      <c r="AQ6" s="2305"/>
      <c r="AR6" s="2305"/>
      <c r="AS6" s="4078"/>
      <c r="AT6" s="2306"/>
      <c r="AU6" s="1393"/>
      <c r="AW6" s="508"/>
      <c r="AX6" s="508" t="str">
        <f>IF(T6="","",T6)</f>
        <v/>
      </c>
      <c r="AY6" s="508"/>
      <c r="AZ6" s="508"/>
      <c r="BA6" s="1163">
        <v>0</v>
      </c>
    </row>
    <row customHeight="1" ht="21" hidden="1">
      <c r="A7" s="1371"/>
      <c r="B7" s="1371"/>
      <c r="C7" s="1371"/>
      <c r="D7" s="1371"/>
      <c r="E7" s="2267"/>
      <c r="F7" s="2267"/>
      <c r="G7" s="2267"/>
      <c r="H7" s="2267"/>
      <c r="I7" s="2294"/>
      <c r="J7" s="2264">
        <f>I6&amp;".1"</f>
      </c>
      <c r="K7" s="1371"/>
      <c r="L7" s="1372" t="s">
        <v>449</v>
      </c>
      <c r="M7" s="545"/>
      <c r="N7" s="1374"/>
      <c r="P7" s="2265"/>
      <c r="Q7" s="2265">
        <v>1</v>
      </c>
      <c r="R7" s="365"/>
      <c r="S7" s="1344">
        <f>$J7</f>
      </c>
      <c r="T7" s="294" t="s">
        <v>450</v>
      </c>
      <c r="U7" s="308"/>
      <c r="V7" s="2253"/>
      <c r="W7" s="2254"/>
      <c r="X7" s="2254"/>
      <c r="Y7" s="2254"/>
      <c r="Z7" s="2254"/>
      <c r="AA7" s="2254"/>
      <c r="AB7" s="2254"/>
      <c r="AC7" s="2255"/>
      <c r="AD7" s="2253"/>
      <c r="AE7" s="2254"/>
      <c r="AF7" s="2254"/>
      <c r="AG7" s="2254"/>
      <c r="AH7" s="2254"/>
      <c r="AI7" s="2254"/>
      <c r="AJ7" s="2254"/>
      <c r="AK7" s="2254"/>
      <c r="AL7" s="2253"/>
      <c r="AM7" s="3439"/>
      <c r="AN7" s="3439"/>
      <c r="AO7" s="3439"/>
      <c r="AP7" s="2254"/>
      <c r="AQ7" s="2254"/>
      <c r="AR7" s="2254"/>
      <c r="AS7" s="3440"/>
      <c r="AT7" s="2255"/>
      <c r="AU7" s="1266" t="s">
        <v>451</v>
      </c>
      <c r="AW7" s="508"/>
      <c r="AX7" s="508" t="str">
        <f>IF(T7="","",T7)</f>
        <v>Группа потребителей</v>
      </c>
      <c r="AY7" s="508"/>
      <c r="AZ7" s="508"/>
      <c r="BA7" s="1163">
        <v>0</v>
      </c>
    </row>
    <row customHeight="1" ht="21" hidden="1">
      <c r="A8" s="1371"/>
      <c r="B8" s="1371"/>
      <c r="C8" s="1371"/>
      <c r="D8" s="1371"/>
      <c r="E8" s="2267"/>
      <c r="F8" s="2267"/>
      <c r="G8" s="2267"/>
      <c r="H8" s="2267"/>
      <c r="I8" s="2294"/>
      <c r="J8" s="2294"/>
      <c r="K8" s="2264">
        <f>J7&amp;".1"</f>
      </c>
      <c r="L8" s="1372" t="s">
        <v>452</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759"/>
      <c r="AM8" s="333"/>
      <c r="AN8" s="759"/>
      <c r="AO8" s="4104"/>
      <c r="AP8" s="2610"/>
      <c r="AQ8" s="2115" t="s">
        <v>65</v>
      </c>
      <c r="AR8" s="2610"/>
      <c r="AS8" s="2115" t="s">
        <v>65</v>
      </c>
      <c r="AT8" s="333"/>
      <c r="AU8" s="2261" t="s">
        <v>453</v>
      </c>
      <c r="AV8" s="519">
        <f>STRCHECKDATE(V9:AT9)</f>
      </c>
      <c r="AW8" s="508"/>
      <c r="AX8" s="508" t="str">
        <f>IF(T8="","",T8)</f>
        <v/>
      </c>
      <c r="AY8" s="508"/>
      <c r="AZ8" s="508"/>
      <c r="BA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333"/>
      <c r="AN9" s="333"/>
      <c r="AO9" s="4105" t="str">
        <f>AP8&amp;"-"&amp;AR8</f>
        <v>-</v>
      </c>
      <c r="AP9" s="2317"/>
      <c r="AQ9" s="2115"/>
      <c r="AR9" s="2317"/>
      <c r="AS9" s="2115"/>
      <c r="AT9" s="333"/>
      <c r="AU9" s="2262"/>
      <c r="AW9" s="508"/>
      <c r="AX9" s="508" t="str">
        <f>IF(T9="","",T9)</f>
        <v/>
      </c>
      <c r="AY9" s="508"/>
      <c r="AZ9" s="508"/>
      <c r="BA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454</v>
      </c>
      <c r="U10" s="375"/>
      <c r="V10" s="375"/>
      <c r="W10" s="375"/>
      <c r="X10" s="375"/>
      <c r="Y10" s="375"/>
      <c r="Z10" s="375"/>
      <c r="AA10" s="375"/>
      <c r="AB10" s="375"/>
      <c r="AC10" s="375"/>
      <c r="AD10" s="375"/>
      <c r="AE10" s="375"/>
      <c r="AF10" s="375"/>
      <c r="AG10" s="375"/>
      <c r="AH10" s="375"/>
      <c r="AI10" s="375"/>
      <c r="AJ10" s="375"/>
      <c r="AK10" s="375"/>
      <c r="AL10" s="3842"/>
      <c r="AM10" s="4106"/>
      <c r="AN10" s="4107"/>
      <c r="AO10" s="4108"/>
      <c r="AP10" s="3846"/>
      <c r="AQ10" s="3847"/>
      <c r="AR10" s="3848"/>
      <c r="AS10" s="4079"/>
      <c r="AT10" s="332"/>
      <c r="AU10" s="2263"/>
      <c r="AW10" s="508"/>
      <c r="AX10" s="508" t="str">
        <f>IF(T10="","",T10)</f>
        <v>Добавить вид теплоносителя (параметры теплоносителя)</v>
      </c>
      <c r="AY10" s="508"/>
      <c r="AZ10" s="508"/>
      <c r="BA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455</v>
      </c>
      <c r="U11" s="375"/>
      <c r="V11" s="375"/>
      <c r="W11" s="375"/>
      <c r="X11" s="375"/>
      <c r="Y11" s="375"/>
      <c r="Z11" s="375"/>
      <c r="AA11" s="375"/>
      <c r="AB11" s="375"/>
      <c r="AC11" s="374"/>
      <c r="AD11" s="375"/>
      <c r="AE11" s="375"/>
      <c r="AF11" s="375"/>
      <c r="AG11" s="375"/>
      <c r="AH11" s="375"/>
      <c r="AI11" s="375"/>
      <c r="AJ11" s="375"/>
      <c r="AK11" s="374"/>
      <c r="AL11" s="3850"/>
      <c r="AM11" s="4109"/>
      <c r="AN11" s="4110"/>
      <c r="AO11" s="4111"/>
      <c r="AP11" s="3854"/>
      <c r="AQ11" s="3855"/>
      <c r="AR11" s="3856"/>
      <c r="AS11" s="4080"/>
      <c r="AT11" s="375"/>
      <c r="AU11" s="311"/>
      <c r="AW11" s="508"/>
      <c r="AX11" s="508" t="str">
        <f>IF(T11="","",T11)</f>
        <v>Добавить группу потребителей</v>
      </c>
      <c r="AY11" s="508"/>
      <c r="AZ11" s="508"/>
      <c r="BA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4081"/>
      <c r="AT12" s="1396"/>
      <c r="AU12" s="1397"/>
      <c r="AW12" s="508"/>
      <c r="AX12" s="508" t="str">
        <f>IF(T12="","",T12)</f>
        <v/>
      </c>
      <c r="AY12" s="508"/>
      <c r="AZ12" s="508"/>
      <c r="BA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W13" s="797"/>
      <c r="AX13" s="797" t="str">
        <f>IF(T13="","",T13)</f>
        <v>Добавить источник для дифференциации</v>
      </c>
      <c r="AY13" s="797"/>
      <c r="AZ13" s="797"/>
      <c r="BA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173</v>
      </c>
      <c r="U14" s="1332"/>
      <c r="V14" s="1332"/>
      <c r="W14" s="1332"/>
      <c r="X14" s="1332"/>
      <c r="Y14" s="1332"/>
      <c r="Z14" s="1332"/>
      <c r="AA14" s="1332"/>
      <c r="AB14" s="1332"/>
      <c r="AC14" s="1332"/>
      <c r="AD14" s="1332"/>
      <c r="AE14" s="1332"/>
      <c r="AF14" s="1332"/>
      <c r="AG14" s="1332"/>
      <c r="AH14" s="1332"/>
      <c r="AI14" s="1332"/>
      <c r="AJ14" s="1332"/>
      <c r="AK14" s="1332"/>
      <c r="AL14" s="1332"/>
      <c r="AM14" s="1332"/>
      <c r="AN14" s="1332"/>
      <c r="AO14" s="1332"/>
      <c r="AP14" s="1332"/>
      <c r="AQ14" s="1332"/>
      <c r="AR14" s="1332"/>
      <c r="AS14" s="1332"/>
      <c r="AT14" s="1332"/>
      <c r="AU14" s="1332"/>
      <c r="AW14" s="797"/>
      <c r="AX14" s="797" t="str">
        <f>IF(T14="","",T14)</f>
        <v>Добавить централизованную систему для дифференциации</v>
      </c>
      <c r="AY14" s="797"/>
      <c r="AZ14" s="797"/>
      <c r="BA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174</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территорию для дифференциации</v>
      </c>
      <c r="AY15" s="797"/>
      <c r="AZ15" s="797"/>
      <c r="BA15" s="526">
        <v>0</v>
      </c>
    </row>
    <row customHeight="1" ht="14.25" hidden="1">
      <c r="AC16" s="335"/>
      <c r="AK16" s="335"/>
      <c r="AL16" s="1643"/>
      <c r="AM16" s="3436"/>
      <c r="AN16" s="3436"/>
      <c r="AO16" s="3436"/>
      <c r="AP16" s="1643"/>
      <c r="AQ16" s="1643"/>
      <c r="AR16" s="1643"/>
      <c r="AS16" s="3436"/>
      <c r="BA16" s="1163">
        <v>0</v>
      </c>
    </row>
    <row customHeight="1" ht="14.25" hidden="1">
      <c r="AD17" s="1368"/>
      <c r="AE17" s="1368"/>
      <c r="AF17" s="1368"/>
      <c r="AG17" s="1369"/>
      <c r="AH17" s="2275"/>
      <c r="AI17" s="2276" t="s">
        <v>65</v>
      </c>
      <c r="AJ17" s="2275"/>
      <c r="AK17" s="2276" t="s">
        <v>65</v>
      </c>
      <c r="AL17" s="1643"/>
      <c r="AM17" s="3436"/>
      <c r="AN17" s="3436"/>
      <c r="AO17" s="3436"/>
      <c r="AP17" s="1643"/>
      <c r="AQ17" s="1643"/>
      <c r="AR17" s="1643"/>
      <c r="AS17" s="3436"/>
      <c r="BA17" s="1163">
        <v>0</v>
      </c>
    </row>
    <row customHeight="1" ht="14.25" hidden="1">
      <c r="AD18" s="1368"/>
      <c r="AE18" s="1368"/>
      <c r="AF18" s="1368"/>
      <c r="AG18" s="336" t="str">
        <f>AH17&amp;"-"&amp;AJ17</f>
        <v>-</v>
      </c>
      <c r="AH18" s="2276"/>
      <c r="AI18" s="2276"/>
      <c r="AJ18" s="2276"/>
      <c r="AK18" s="2276"/>
      <c r="AL18" s="1643"/>
      <c r="AM18" s="3436"/>
      <c r="AN18" s="3436"/>
      <c r="AO18" s="3436"/>
      <c r="AP18" s="1643"/>
      <c r="AQ18" s="1643"/>
      <c r="AR18" s="1643"/>
      <c r="AS18" s="3436"/>
      <c r="BA18" s="1163">
        <v>0</v>
      </c>
    </row>
    <row customHeight="1" ht="14.25" hidden="1">
      <c r="AK19" s="335"/>
      <c r="AL19" s="1643"/>
      <c r="AM19" s="3436"/>
      <c r="AN19" s="3436"/>
      <c r="AO19" s="3436"/>
      <c r="AP19" s="1643"/>
      <c r="AQ19" s="1643"/>
      <c r="AR19" s="1643"/>
      <c r="AS19" s="3436"/>
      <c r="BA19" s="1163">
        <v>0</v>
      </c>
    </row>
    <row s="1374" customFormat="1" customHeight="1" ht="22.5" hidden="1">
      <c r="L20" s="1337"/>
      <c r="M20" s="1370"/>
      <c r="N20" s="1370"/>
      <c r="O20" s="1375" t="s">
        <v>457</v>
      </c>
      <c r="P20" s="1370"/>
      <c r="Q20" s="1379"/>
      <c r="R20" s="1379"/>
      <c r="S20" s="737"/>
      <c r="Z20" s="1375"/>
      <c r="AB20" s="1375"/>
      <c r="AC20" s="1374"/>
      <c r="AH20" s="1375"/>
      <c r="AJ20" s="1375"/>
      <c r="AK20" s="1374"/>
      <c r="AL20" s="1374"/>
      <c r="AM20" s="3460"/>
      <c r="AN20" s="3460"/>
      <c r="AO20" s="3460"/>
      <c r="AP20" s="1375"/>
      <c r="AQ20" s="1374"/>
      <c r="AR20" s="1375"/>
      <c r="AS20" s="3460"/>
      <c r="AV20" s="519"/>
      <c r="AW20" s="519"/>
      <c r="AX20" s="519"/>
      <c r="AY20" s="519"/>
      <c r="AZ20" s="519"/>
      <c r="BA20" s="1168">
        <v>0</v>
      </c>
    </row>
    <row s="1374" customFormat="1" customHeight="1" ht="14.25" hidden="1">
      <c r="L21" s="1337"/>
      <c r="M21" s="1370"/>
      <c r="N21" s="1370"/>
      <c r="O21" s="1370"/>
      <c r="P21" s="1370"/>
      <c r="Q21" s="1379"/>
      <c r="R21" s="1379"/>
      <c r="S21" s="737"/>
      <c r="AC21" s="1374"/>
      <c r="AK21" s="1374"/>
      <c r="AL21" s="1374"/>
      <c r="AM21" s="3460"/>
      <c r="AN21" s="3460"/>
      <c r="AO21" s="3460"/>
      <c r="AP21" s="1374"/>
      <c r="AQ21" s="1374"/>
      <c r="AR21" s="1374"/>
      <c r="AS21" s="3460"/>
      <c r="AV21" s="519"/>
      <c r="AW21" s="519"/>
      <c r="AX21" s="519"/>
      <c r="AY21" s="519"/>
      <c r="AZ21" s="519"/>
      <c r="BA21" s="1168">
        <v>0</v>
      </c>
    </row>
    <row s="1374" customFormat="1" customHeight="1" ht="14.25" hidden="1">
      <c r="L22" s="1337"/>
      <c r="M22" s="1370"/>
      <c r="N22" s="1370"/>
      <c r="O22" s="1372" t="s">
        <v>458</v>
      </c>
      <c r="P22" s="1370"/>
      <c r="Q22" s="1379"/>
      <c r="R22" s="1379"/>
      <c r="S22" s="737"/>
      <c r="T22" s="1168" t="s">
        <v>459</v>
      </c>
      <c r="AA22" s="194" t="s">
        <v>460</v>
      </c>
      <c r="AC22" s="194" t="s">
        <v>461</v>
      </c>
      <c r="AD22" s="1168" t="s">
        <v>459</v>
      </c>
      <c r="AI22" s="194" t="s">
        <v>462</v>
      </c>
      <c r="AK22" s="194" t="s">
        <v>461</v>
      </c>
      <c r="AL22" s="1374"/>
      <c r="AM22" s="3460"/>
      <c r="AN22" s="3460"/>
      <c r="AO22" s="3460"/>
      <c r="AP22" s="1374"/>
      <c r="AQ22" s="1378" t="s">
        <v>460</v>
      </c>
      <c r="AR22" s="1374"/>
      <c r="AS22" s="3462" t="s">
        <v>461</v>
      </c>
      <c r="AV22" s="519"/>
      <c r="AW22" s="519"/>
      <c r="AX22" s="519"/>
      <c r="AY22" s="519"/>
      <c r="AZ22" s="519"/>
      <c r="BA22" s="1168">
        <v>0</v>
      </c>
    </row>
    <row customHeight="1" ht="14.25" hidden="1">
      <c r="O23" s="1372"/>
      <c r="AL23" s="1643"/>
      <c r="AM23" s="3436"/>
      <c r="AN23" s="3436"/>
      <c r="AO23" s="3436"/>
      <c r="AP23" s="1643"/>
      <c r="AQ23" s="1643"/>
      <c r="AR23" s="1643"/>
      <c r="AS23" s="3436"/>
      <c r="BA23" s="1163">
        <v>0</v>
      </c>
    </row>
    <row customHeight="1" ht="14.25" hidden="1">
      <c r="O24" s="1372"/>
      <c r="AL24" s="1643"/>
      <c r="AM24" s="3436"/>
      <c r="AN24" s="3436"/>
      <c r="AO24" s="3436"/>
      <c r="AP24" s="1643"/>
      <c r="AQ24" s="1643"/>
      <c r="AR24" s="1643"/>
      <c r="AS24" s="3436"/>
      <c r="BA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L25" s="1643"/>
      <c r="AM25" s="3436"/>
      <c r="AN25" s="3436"/>
      <c r="AO25" s="3436"/>
      <c r="AP25" s="1643"/>
      <c r="AQ25" s="1643"/>
      <c r="AR25" s="1643"/>
      <c r="AS25" s="3436"/>
      <c r="BA25" s="1163">
        <v>14</v>
      </c>
    </row>
    <row customHeight="1" ht="63">
      <c r="Q26" s="384"/>
      <c r="R26" s="384"/>
      <c r="S26" s="225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L26" s="2256"/>
      <c r="AM26" s="3463"/>
      <c r="AN26" s="3463"/>
      <c r="AO26" s="3463"/>
      <c r="AP26" s="2256"/>
      <c r="AQ26" s="2256"/>
      <c r="AR26" s="2256"/>
      <c r="AS26" s="3463"/>
      <c r="BA26" s="1163">
        <v>60</v>
      </c>
    </row>
    <row customHeight="1" ht="14.699999999999998">
      <c r="Q27" s="384"/>
      <c r="R27" s="384"/>
      <c r="S27" s="2257" t="str">
        <f>IF(org=0,"Не определено",org)</f>
        <v>АО "ТЭК СПБ"</v>
      </c>
      <c r="T27" s="2257"/>
      <c r="U27" s="2257"/>
      <c r="V27" s="2257"/>
      <c r="W27" s="2257"/>
      <c r="X27" s="2257"/>
      <c r="Y27" s="2257"/>
      <c r="Z27" s="2257"/>
      <c r="AA27" s="2257"/>
      <c r="AB27" s="2257"/>
      <c r="AC27" s="2257"/>
      <c r="AD27" s="2257"/>
      <c r="AE27" s="2257"/>
      <c r="AF27" s="2257"/>
      <c r="AG27" s="2257"/>
      <c r="AH27" s="2257"/>
      <c r="AI27" s="2257"/>
      <c r="AJ27" s="2257"/>
      <c r="AK27" s="1251"/>
      <c r="AL27" s="2257"/>
      <c r="AM27" s="3464"/>
      <c r="AN27" s="3464"/>
      <c r="AO27" s="3464"/>
      <c r="AP27" s="2257"/>
      <c r="AQ27" s="2257"/>
      <c r="AR27" s="2257"/>
      <c r="AS27" s="3464"/>
      <c r="BA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330"/>
      <c r="AM28" s="3465"/>
      <c r="AN28" s="3465"/>
      <c r="AO28" s="3465"/>
      <c r="AP28" s="330"/>
      <c r="AQ28" s="330"/>
      <c r="AR28" s="330"/>
      <c r="AS28" s="3465"/>
      <c r="AT28" s="517"/>
      <c r="BA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2259" t="str">
        <f>IF(TITLE_NAME_OR_PR_CHANGE="",IF(TITLE_NAME_OR_PR="","",TITLE_NAME_OR_PR),TITLE_NAME_OR_PR_CHANGE)</f>
        <v>Комитет по тарифам Санкт-Петербурга</v>
      </c>
      <c r="AM29" s="3466"/>
      <c r="AN29" s="3466"/>
      <c r="AO29" s="3466"/>
      <c r="AP29" s="2259"/>
      <c r="AQ29" s="2259"/>
      <c r="AR29" s="2259"/>
      <c r="AS29" s="3436"/>
      <c r="AT29" s="334"/>
      <c r="AU29" s="288"/>
      <c r="AV29" s="376"/>
      <c r="AW29" s="376"/>
      <c r="AX29" s="376"/>
      <c r="AY29" s="376"/>
      <c r="AZ29" s="376"/>
      <c r="BA29" s="426">
        <v>0</v>
      </c>
    </row>
    <row s="1861" customFormat="1" customHeight="1" ht="18.75">
      <c r="A30" s="1376"/>
      <c r="B30" s="1376"/>
      <c r="C30" s="1376"/>
      <c r="D30" s="1376"/>
      <c r="E30" s="1376"/>
      <c r="F30" s="1376"/>
      <c r="G30" s="1376"/>
      <c r="H30" s="1376"/>
      <c r="I30" s="1376"/>
      <c r="J30" s="1376"/>
      <c r="K30" s="1376"/>
      <c r="L30" s="1377"/>
      <c r="M30" s="1376"/>
      <c r="N30" s="1376"/>
      <c r="O30" s="1376"/>
      <c r="S30" s="2258" t="s">
        <v>463</v>
      </c>
      <c r="T30" s="2258"/>
      <c r="U30" s="1380"/>
      <c r="V30" s="2272" t="str">
        <f>IF(TITLE_DATE_PR_CHANGE="",IF(TITLE_DATE_PR="","",TITLE_DATE_PR),TITLE_DATE_PR_CHANGE)</f>
        <v>46010</v>
      </c>
      <c r="W30" s="2272"/>
      <c r="X30" s="2272"/>
      <c r="Y30" s="2272"/>
      <c r="Z30" s="2272"/>
      <c r="AA30" s="2272"/>
      <c r="AB30" s="2272"/>
      <c r="AC30" s="334"/>
      <c r="AD30" s="2272" t="str">
        <f>IF(TITLE_DATE_PR_CHANGE="",IF(TITLE_DATE_PR="","",TITLE_DATE_PR),TITLE_DATE_PR_CHANGE)</f>
        <v>46010</v>
      </c>
      <c r="AE30" s="2272"/>
      <c r="AF30" s="2272"/>
      <c r="AG30" s="2272"/>
      <c r="AH30" s="2272"/>
      <c r="AI30" s="2272"/>
      <c r="AJ30" s="2272"/>
      <c r="AK30" s="334"/>
      <c r="AL30" s="2272" t="str">
        <f>IF(TITLE_DATE_PR_CHANGE="",IF(TITLE_DATE_PR="","",TITLE_DATE_PR),TITLE_DATE_PR_CHANGE)</f>
        <v>46010</v>
      </c>
      <c r="AM30" s="2272"/>
      <c r="AN30" s="2272"/>
      <c r="AO30" s="2272"/>
      <c r="AP30" s="2272"/>
      <c r="AQ30" s="2272"/>
      <c r="AR30" s="2272"/>
      <c r="AS30" s="3436"/>
      <c r="AT30" s="334"/>
      <c r="AU30" s="288"/>
      <c r="AV30" s="376"/>
      <c r="AW30" s="376"/>
      <c r="AX30" s="376"/>
      <c r="AY30" s="376"/>
      <c r="AZ30" s="376"/>
      <c r="BA30" s="426">
        <v>0</v>
      </c>
    </row>
    <row s="1861" customFormat="1" customHeight="1" ht="18.75">
      <c r="A31" s="1376"/>
      <c r="B31" s="1376"/>
      <c r="C31" s="1376"/>
      <c r="D31" s="1376"/>
      <c r="E31" s="1376"/>
      <c r="F31" s="1376"/>
      <c r="G31" s="1376"/>
      <c r="H31" s="1376"/>
      <c r="I31" s="1376"/>
      <c r="J31" s="1376"/>
      <c r="K31" s="1376"/>
      <c r="L31" s="1377"/>
      <c r="M31" s="1376"/>
      <c r="N31" s="1376"/>
      <c r="O31" s="1376"/>
      <c r="S31" s="2258" t="s">
        <v>464</v>
      </c>
      <c r="T31" s="2258"/>
      <c r="U31" s="1380"/>
      <c r="V31" s="2259" t="str">
        <f>IF(TITLE_NUMBER_PR_CHANGE="",IF(TITLE_NUMBER_PR="","",TITLE_NUMBER_PR),TITLE_NUMBER_PR_CHANGE)</f>
        <v>266-р</v>
      </c>
      <c r="W31" s="2259"/>
      <c r="X31" s="2259"/>
      <c r="Y31" s="2259"/>
      <c r="Z31" s="2259"/>
      <c r="AA31" s="2259"/>
      <c r="AB31" s="2259"/>
      <c r="AC31" s="334"/>
      <c r="AD31" s="2259" t="str">
        <f>IF(TITLE_NUMBER_PR_CHANGE="",IF(TITLE_NUMBER_PR="","",TITLE_NUMBER_PR),TITLE_NUMBER_PR_CHANGE)</f>
        <v>266-р</v>
      </c>
      <c r="AE31" s="2259"/>
      <c r="AF31" s="2259"/>
      <c r="AG31" s="2259"/>
      <c r="AH31" s="2259"/>
      <c r="AI31" s="2259"/>
      <c r="AJ31" s="2259"/>
      <c r="AK31" s="334"/>
      <c r="AL31" s="2259" t="str">
        <f>IF(TITLE_NUMBER_PR_CHANGE="",IF(TITLE_NUMBER_PR="","",TITLE_NUMBER_PR),TITLE_NUMBER_PR_CHANGE)</f>
        <v>266-р</v>
      </c>
      <c r="AM31" s="3466"/>
      <c r="AN31" s="3466"/>
      <c r="AO31" s="3466"/>
      <c r="AP31" s="2259"/>
      <c r="AQ31" s="2259"/>
      <c r="AR31" s="2259"/>
      <c r="AS31" s="3436"/>
      <c r="AT31" s="334"/>
      <c r="AU31" s="288"/>
      <c r="AV31" s="376"/>
      <c r="AW31" s="376"/>
      <c r="AX31" s="376"/>
      <c r="AY31" s="376"/>
      <c r="AZ31" s="376"/>
      <c r="BA31" s="426">
        <v>0</v>
      </c>
    </row>
    <row s="1861" customFormat="1" customHeight="1" ht="39">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https://tarifspb.ru/tariffs/document/2287/
Официальный сайт Комитета по тарифам Санкт-Петербурга в сети интернет</v>
      </c>
      <c r="W32" s="2259"/>
      <c r="X32" s="2259"/>
      <c r="Y32" s="2259"/>
      <c r="Z32" s="2259"/>
      <c r="AA32" s="2259"/>
      <c r="AB32" s="2259"/>
      <c r="AC32" s="334"/>
      <c r="AD32" s="2259" t="str">
        <f>IF(TITLE_IST_PUB_CHANGE="",IF(TITLE_IST_PUB="","",TITLE_IST_PUB),TITLE_IST_PUB_CHANGE)</f>
        <v>https://tarifspb.ru/tariffs/document/2287/
Официальный сайт Комитета по тарифам Санкт-Петербурга в сети интернет</v>
      </c>
      <c r="AE32" s="2259"/>
      <c r="AF32" s="2259"/>
      <c r="AG32" s="2259"/>
      <c r="AH32" s="2259"/>
      <c r="AI32" s="2259"/>
      <c r="AJ32" s="2259"/>
      <c r="AK32" s="334"/>
      <c r="AL32" s="2259" t="str">
        <f>IF(TITLE_IST_PUB_CHANGE="",IF(TITLE_IST_PUB="","",TITLE_IST_PUB),TITLE_IST_PUB_CHANGE)</f>
        <v>https://tarifspb.ru/tariffs/document/2287/
Официальный сайт Комитета по тарифам Санкт-Петербурга в сети интернет</v>
      </c>
      <c r="AM32" s="3466"/>
      <c r="AN32" s="3466"/>
      <c r="AO32" s="3466"/>
      <c r="AP32" s="2259"/>
      <c r="AQ32" s="2259"/>
      <c r="AR32" s="2259"/>
      <c r="AS32" s="3436"/>
      <c r="AT32" s="334"/>
      <c r="AU32" s="288"/>
      <c r="AV32" s="376"/>
      <c r="AW32" s="376"/>
      <c r="AX32" s="376"/>
      <c r="AY32" s="376"/>
      <c r="AZ32" s="376"/>
      <c r="BA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330"/>
      <c r="AM33" s="3465"/>
      <c r="AN33" s="3465"/>
      <c r="AO33" s="3465"/>
      <c r="AP33" s="330"/>
      <c r="AQ33" s="330"/>
      <c r="AR33" s="330"/>
      <c r="AS33" s="3465"/>
      <c r="AT33" s="517"/>
      <c r="BA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465</v>
      </c>
      <c r="T34" s="2258"/>
      <c r="U34" s="1380"/>
      <c r="V34" s="2272" t="str">
        <f>IF(TITLE_DATE_PR_CHANGE="",IF(TITLE_DATE_PR="","",TITLE_DATE_PR),TITLE_DATE_PR_CHANGE)</f>
        <v>46010</v>
      </c>
      <c r="W34" s="2272"/>
      <c r="X34" s="2272"/>
      <c r="Y34" s="2272"/>
      <c r="Z34" s="2272"/>
      <c r="AA34" s="2272"/>
      <c r="AB34" s="2272"/>
      <c r="AC34" s="334"/>
      <c r="AD34" s="2272" t="str">
        <f>IF(TITLE_DATE_PR_CHANGE="",IF(TITLE_DATE_PR="","",TITLE_DATE_PR),TITLE_DATE_PR_CHANGE)</f>
        <v>46010</v>
      </c>
      <c r="AE34" s="2272"/>
      <c r="AF34" s="2272"/>
      <c r="AG34" s="2272"/>
      <c r="AH34" s="2272"/>
      <c r="AI34" s="2272"/>
      <c r="AJ34" s="2272"/>
      <c r="AK34" s="334"/>
      <c r="AL34" s="2272" t="str">
        <f>IF(TITLE_DATE_PR_CHANGE="",IF(TITLE_DATE_PR="","",TITLE_DATE_PR),TITLE_DATE_PR_CHANGE)</f>
        <v>46010</v>
      </c>
      <c r="AM34" s="2272"/>
      <c r="AN34" s="2272"/>
      <c r="AO34" s="2272"/>
      <c r="AP34" s="2272"/>
      <c r="AQ34" s="2272"/>
      <c r="AR34" s="2272"/>
      <c r="AS34" s="3436"/>
      <c r="AT34" s="334"/>
      <c r="AU34" s="288"/>
      <c r="AV34" s="376"/>
      <c r="AW34" s="376"/>
      <c r="AX34" s="376"/>
      <c r="AY34" s="376"/>
      <c r="AZ34" s="376"/>
      <c r="BA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466</v>
      </c>
      <c r="T35" s="2258"/>
      <c r="U35" s="1380"/>
      <c r="V35" s="2259" t="str">
        <f>IF(TITLE_NUMBER_PR_CHANGE="",IF(TITLE_NUMBER_PR="","",TITLE_NUMBER_PR),TITLE_NUMBER_PR_CHANGE)</f>
        <v>266-р</v>
      </c>
      <c r="W35" s="2259"/>
      <c r="X35" s="2259"/>
      <c r="Y35" s="2259"/>
      <c r="Z35" s="2259"/>
      <c r="AA35" s="2259"/>
      <c r="AB35" s="2259"/>
      <c r="AC35" s="334"/>
      <c r="AD35" s="2259" t="str">
        <f>IF(TITLE_NUMBER_PR_CHANGE="",IF(TITLE_NUMBER_PR="","",TITLE_NUMBER_PR),TITLE_NUMBER_PR_CHANGE)</f>
        <v>266-р</v>
      </c>
      <c r="AE35" s="2259"/>
      <c r="AF35" s="2259"/>
      <c r="AG35" s="2259"/>
      <c r="AH35" s="2259"/>
      <c r="AI35" s="2259"/>
      <c r="AJ35" s="2259"/>
      <c r="AK35" s="334"/>
      <c r="AL35" s="2259" t="str">
        <f>IF(TITLE_NUMBER_PR_CHANGE="",IF(TITLE_NUMBER_PR="","",TITLE_NUMBER_PR),TITLE_NUMBER_PR_CHANGE)</f>
        <v>266-р</v>
      </c>
      <c r="AM35" s="3466"/>
      <c r="AN35" s="3466"/>
      <c r="AO35" s="3466"/>
      <c r="AP35" s="2259"/>
      <c r="AQ35" s="2259"/>
      <c r="AR35" s="2259"/>
      <c r="AS35" s="3436"/>
      <c r="AT35" s="334"/>
      <c r="AU35" s="288"/>
      <c r="AV35" s="376"/>
      <c r="AW35" s="376"/>
      <c r="AX35" s="376"/>
      <c r="AY35" s="376"/>
      <c r="AZ35" s="376"/>
      <c r="BA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467</v>
      </c>
      <c r="AD36" s="334"/>
      <c r="AE36" s="334"/>
      <c r="AF36" s="334"/>
      <c r="AG36" s="334"/>
      <c r="AH36" s="334"/>
      <c r="AI36" s="334"/>
      <c r="AJ36" s="334"/>
      <c r="AK36" s="286" t="s">
        <v>467</v>
      </c>
      <c r="AL36" s="1643"/>
      <c r="AM36" s="3436"/>
      <c r="AN36" s="3436"/>
      <c r="AO36" s="3436"/>
      <c r="AP36" s="1643"/>
      <c r="AQ36" s="1643"/>
      <c r="AR36" s="1643"/>
      <c r="AS36" s="3468" t="s">
        <v>467</v>
      </c>
      <c r="AV36" s="376"/>
      <c r="AW36" s="376"/>
      <c r="AX36" s="376"/>
      <c r="AY36" s="376"/>
      <c r="AZ36" s="376"/>
      <c r="BA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L37" s="2260" t="s">
        <v>175</v>
      </c>
      <c r="AM37" s="3469"/>
      <c r="AN37" s="3469"/>
      <c r="AO37" s="3469"/>
      <c r="AP37" s="2260"/>
      <c r="AQ37" s="2260"/>
      <c r="AR37" s="2260"/>
      <c r="AS37" s="3469"/>
      <c r="BA37" s="1163">
        <v>14</v>
      </c>
    </row>
    <row customHeight="1" ht="15">
      <c r="Q38" s="384"/>
      <c r="R38" s="384"/>
      <c r="S38" s="2135" t="s">
        <v>343</v>
      </c>
      <c r="T38" s="2135"/>
      <c r="U38" s="2135"/>
      <c r="V38" s="2135"/>
      <c r="W38" s="2135"/>
      <c r="X38" s="2135"/>
      <c r="Y38" s="2135"/>
      <c r="Z38" s="2135"/>
      <c r="AA38" s="2135"/>
      <c r="AB38" s="2135"/>
      <c r="AC38" s="2135"/>
      <c r="AD38" s="2135"/>
      <c r="AE38" s="2135"/>
      <c r="AF38" s="2135"/>
      <c r="AG38" s="2135"/>
      <c r="AH38" s="2135"/>
      <c r="AI38" s="2135"/>
      <c r="AJ38" s="2135"/>
      <c r="AK38" s="2135"/>
      <c r="AL38" s="2374" t="s">
        <v>343</v>
      </c>
      <c r="AM38" s="3470"/>
      <c r="AN38" s="3470"/>
      <c r="AO38" s="3470"/>
      <c r="AP38" s="2374"/>
      <c r="AQ38" s="2374"/>
      <c r="AR38" s="2374"/>
      <c r="AS38" s="3470"/>
      <c r="AT38" s="2135"/>
      <c r="AU38" s="2135"/>
      <c r="BA38" s="1163"/>
    </row>
    <row customHeight="1" ht="14.699999999999998">
      <c r="Q39" s="384"/>
      <c r="R39" s="384"/>
      <c r="S39" s="2281" t="s">
        <v>92</v>
      </c>
      <c r="T39" s="2217" t="s">
        <v>468</v>
      </c>
      <c r="U39" s="309"/>
      <c r="V39" s="2282" t="s">
        <v>469</v>
      </c>
      <c r="W39" s="2283"/>
      <c r="X39" s="2283"/>
      <c r="Y39" s="2283"/>
      <c r="Z39" s="2283"/>
      <c r="AA39" s="2283"/>
      <c r="AB39" s="2284"/>
      <c r="AC39" s="2285" t="s">
        <v>470</v>
      </c>
      <c r="AD39" s="2282" t="s">
        <v>469</v>
      </c>
      <c r="AE39" s="2283"/>
      <c r="AF39" s="2283"/>
      <c r="AG39" s="2283"/>
      <c r="AH39" s="2283"/>
      <c r="AI39" s="2283"/>
      <c r="AJ39" s="2284"/>
      <c r="AK39" s="2285" t="s">
        <v>471</v>
      </c>
      <c r="AL39" s="2407" t="s">
        <v>469</v>
      </c>
      <c r="AM39" s="3471"/>
      <c r="AN39" s="3471"/>
      <c r="AO39" s="3471"/>
      <c r="AP39" s="2408"/>
      <c r="AQ39" s="2408"/>
      <c r="AR39" s="2409"/>
      <c r="AS39" s="3473" t="s">
        <v>470</v>
      </c>
      <c r="AT39" s="2288" t="s">
        <v>472</v>
      </c>
      <c r="AU39" s="2135"/>
      <c r="BA39" s="1163">
        <v>14</v>
      </c>
    </row>
    <row customHeight="1" ht="35.699999999999996">
      <c r="Q40" s="384"/>
      <c r="R40" s="384"/>
      <c r="S40" s="2281"/>
      <c r="T40" s="2217"/>
      <c r="U40" s="1039"/>
      <c r="V40" s="2268" t="s">
        <v>473</v>
      </c>
      <c r="W40" s="2291"/>
      <c r="X40" s="2270" t="s">
        <v>475</v>
      </c>
      <c r="Y40" s="2271"/>
      <c r="Z40" s="2270" t="s">
        <v>476</v>
      </c>
      <c r="AA40" s="2277"/>
      <c r="AB40" s="2271"/>
      <c r="AC40" s="2286"/>
      <c r="AD40" s="2268" t="s">
        <v>495</v>
      </c>
      <c r="AE40" s="2291"/>
      <c r="AF40" s="2270" t="s">
        <v>475</v>
      </c>
      <c r="AG40" s="2271"/>
      <c r="AH40" s="2270" t="s">
        <v>476</v>
      </c>
      <c r="AI40" s="2277"/>
      <c r="AJ40" s="2271"/>
      <c r="AK40" s="2286"/>
      <c r="AL40" s="2268" t="s">
        <v>473</v>
      </c>
      <c r="AM40" s="4112"/>
      <c r="AN40" s="3474" t="s">
        <v>475</v>
      </c>
      <c r="AO40" s="3475"/>
      <c r="AP40" s="2270" t="s">
        <v>476</v>
      </c>
      <c r="AQ40" s="2277"/>
      <c r="AR40" s="2271"/>
      <c r="AS40" s="3476"/>
      <c r="AT40" s="2289"/>
      <c r="AU40" s="2135"/>
      <c r="BA40" s="1163">
        <v>34</v>
      </c>
    </row>
    <row customHeight="1" ht="35.699999999999996">
      <c r="A41" s="1378"/>
      <c r="B41" s="1378" t="s">
        <v>139</v>
      </c>
      <c r="C41" s="1378" t="s">
        <v>140</v>
      </c>
      <c r="D41" s="1378" t="s">
        <v>141</v>
      </c>
      <c r="E41" s="1372" t="s">
        <v>477</v>
      </c>
      <c r="F41" s="1372" t="s">
        <v>478</v>
      </c>
      <c r="G41" s="1372" t="s">
        <v>479</v>
      </c>
      <c r="H41" s="1372" t="s">
        <v>480</v>
      </c>
      <c r="I41" s="1372" t="s">
        <v>481</v>
      </c>
      <c r="J41" s="1372" t="s">
        <v>482</v>
      </c>
      <c r="K41" s="1372" t="s">
        <v>483</v>
      </c>
      <c r="L41" s="1372" t="s">
        <v>458</v>
      </c>
      <c r="Q41" s="384"/>
      <c r="R41" s="384"/>
      <c r="S41" s="2281"/>
      <c r="T41" s="2217"/>
      <c r="U41" s="310"/>
      <c r="V41" s="2269"/>
      <c r="W41" s="2292"/>
      <c r="X41" s="1230" t="s">
        <v>484</v>
      </c>
      <c r="Y41" s="1230" t="s">
        <v>485</v>
      </c>
      <c r="Z41" s="1346" t="s">
        <v>486</v>
      </c>
      <c r="AA41" s="2278" t="s">
        <v>487</v>
      </c>
      <c r="AB41" s="2279"/>
      <c r="AC41" s="2287"/>
      <c r="AD41" s="2269"/>
      <c r="AE41" s="2292"/>
      <c r="AF41" s="1230" t="s">
        <v>484</v>
      </c>
      <c r="AG41" s="1230" t="s">
        <v>485</v>
      </c>
      <c r="AH41" s="1346" t="s">
        <v>486</v>
      </c>
      <c r="AI41" s="2278" t="s">
        <v>487</v>
      </c>
      <c r="AJ41" s="2279"/>
      <c r="AK41" s="2287"/>
      <c r="AL41" s="2269"/>
      <c r="AM41" s="4113"/>
      <c r="AN41" s="3477" t="s">
        <v>484</v>
      </c>
      <c r="AO41" s="3477" t="s">
        <v>485</v>
      </c>
      <c r="AP41" s="2585" t="s">
        <v>486</v>
      </c>
      <c r="AQ41" s="2278" t="s">
        <v>487</v>
      </c>
      <c r="AR41" s="2279"/>
      <c r="AS41" s="3479"/>
      <c r="AT41" s="2290"/>
      <c r="AU41" s="2135"/>
      <c r="BA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113</v>
      </c>
      <c r="T42" s="1263" t="s">
        <v>114</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2280">
        <f>OFFSET(AL42,0,-1)+1</f>
        <v>6</v>
      </c>
      <c r="AM42" s="3480"/>
      <c r="AN42" s="3480">
        <f>OFFSET(AN42,0,-1)+1</f>
        <v>1</v>
      </c>
      <c r="AO42" s="3480">
        <f>OFFSET(AO42,0,-1)+1</f>
        <v>2</v>
      </c>
      <c r="AP42" s="2280">
        <f>OFFSET(AP42,0,-1)+1</f>
        <v>3</v>
      </c>
      <c r="AQ42" s="2280">
        <f>OFFSET(AQ42,0,-1)+1</f>
        <v>4</v>
      </c>
      <c r="AR42" s="2280"/>
      <c r="AS42" s="3480">
        <f>OFFSET(AS42,0,-2)+1</f>
        <v>5</v>
      </c>
      <c r="AT42" s="1253">
        <f>OFFSET(AT42,0,-1)</f>
        <v>5</v>
      </c>
      <c r="AU42" s="1343">
        <f>OFFSET(AU42,0,-1)+1</f>
        <v>6</v>
      </c>
      <c r="AV42" s="519"/>
      <c r="AW42" s="519"/>
      <c r="AX42" s="519"/>
      <c r="AY42" s="519"/>
      <c r="AZ42" s="519"/>
      <c r="BA42" s="504">
        <v>0</v>
      </c>
    </row>
    <row customHeight="1" ht="22.049999999999997">
      <c r="A43" s="1371" t="s">
        <v>204</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1</v>
      </c>
      <c r="T43" s="306" t="s">
        <v>127</v>
      </c>
      <c r="U43" s="308"/>
      <c r="V43" s="2250"/>
      <c r="W43" s="2251"/>
      <c r="X43" s="2251"/>
      <c r="Y43" s="2251"/>
      <c r="Z43" s="2251"/>
      <c r="AA43" s="2251"/>
      <c r="AB43" s="2251"/>
      <c r="AC43" s="2252"/>
      <c r="AD43" s="2250" t="str">
        <f>INDEX(PT_DIFFERENTIATION_NTAR,MATCH(A43,PT_DIFFERENTIATION_NTAR_ID,0))</f>
        <v>Тарифы на теплоноситель, поставляемый АО "ТЭК СПб" потребителям, расположенным на территории Санкт-Петербурга.
</v>
      </c>
      <c r="AE43" s="2251"/>
      <c r="AF43" s="2251"/>
      <c r="AG43" s="2251"/>
      <c r="AH43" s="2251"/>
      <c r="AI43" s="2251"/>
      <c r="AJ43" s="2251"/>
      <c r="AK43" s="2251"/>
      <c r="AL43" s="2250"/>
      <c r="AM43" s="3437"/>
      <c r="AN43" s="3437"/>
      <c r="AO43" s="3437"/>
      <c r="AP43" s="2251"/>
      <c r="AQ43" s="2251"/>
      <c r="AR43" s="2251"/>
      <c r="AS43" s="3438"/>
      <c r="AT43" s="2252"/>
      <c r="AU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8"/>
      <c r="AX43" s="508" t="str">
        <f>IF(T43="","",T43)</f>
        <v>Наименование тарифа</v>
      </c>
      <c r="AY43" s="508"/>
      <c r="AZ43" s="508"/>
      <c r="BA43" s="1163">
        <v>21</v>
      </c>
    </row>
    <row customHeight="1" ht="22.049999999999997">
      <c r="A44" s="1371" t="s">
        <v>204</v>
      </c>
      <c r="B44" s="1371" t="s">
        <v>205</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1.1</v>
      </c>
      <c r="T44" s="316" t="s">
        <v>440</v>
      </c>
      <c r="U44" s="308"/>
      <c r="V44" s="2250"/>
      <c r="W44" s="2251"/>
      <c r="X44" s="2251"/>
      <c r="Y44" s="2251"/>
      <c r="Z44" s="2251"/>
      <c r="AA44" s="2251"/>
      <c r="AB44" s="2251"/>
      <c r="AC44" s="2252"/>
      <c r="AD44" s="2250" t="str">
        <f>INDEX(PT_DIFFERENTIATION_TER,MATCH(B44,PT_DIFFERENTIATION_TER_ID,0))</f>
        <v>без дифференциации</v>
      </c>
      <c r="AE44" s="2251"/>
      <c r="AF44" s="2251"/>
      <c r="AG44" s="2251"/>
      <c r="AH44" s="2251"/>
      <c r="AI44" s="2251"/>
      <c r="AJ44" s="2251"/>
      <c r="AK44" s="2251"/>
      <c r="AL44" s="2250"/>
      <c r="AM44" s="3437"/>
      <c r="AN44" s="3437"/>
      <c r="AO44" s="3437"/>
      <c r="AP44" s="2251"/>
      <c r="AQ44" s="2251"/>
      <c r="AR44" s="2251"/>
      <c r="AS44" s="3438"/>
      <c r="AT44" s="2252"/>
      <c r="AU44" s="1266" t="s">
        <v>441</v>
      </c>
      <c r="AW44" s="508"/>
      <c r="AX44" s="508" t="str">
        <f>IF(T44="","",T44)</f>
        <v>Территория действия тарифа</v>
      </c>
      <c r="AY44" s="508"/>
      <c r="AZ44" s="508"/>
      <c r="BA44" s="1163">
        <v>21</v>
      </c>
    </row>
    <row customHeight="1" ht="24">
      <c r="A45" s="1371" t="s">
        <v>204</v>
      </c>
      <c r="B45" s="1371" t="s">
        <v>205</v>
      </c>
      <c r="C45" s="1371" t="s">
        <v>206</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1.1.1</v>
      </c>
      <c r="T45" s="317" t="s">
        <v>442</v>
      </c>
      <c r="U45" s="308"/>
      <c r="V45" s="2250"/>
      <c r="W45" s="2251"/>
      <c r="X45" s="2251"/>
      <c r="Y45" s="2251"/>
      <c r="Z45" s="2251"/>
      <c r="AA45" s="2251"/>
      <c r="AB45" s="2251"/>
      <c r="AC45" s="2252"/>
      <c r="AD45" s="2250" t="str">
        <f>INDEX(PT_DIFFERENTIATION_CS,MATCH(C45,PT_DIFFERENTIATION_CS_ID,0))</f>
        <v>без дифференциации</v>
      </c>
      <c r="AE45" s="2251"/>
      <c r="AF45" s="2251"/>
      <c r="AG45" s="2251"/>
      <c r="AH45" s="2251"/>
      <c r="AI45" s="2251"/>
      <c r="AJ45" s="2251"/>
      <c r="AK45" s="2251"/>
      <c r="AL45" s="2250"/>
      <c r="AM45" s="3437"/>
      <c r="AN45" s="3437"/>
      <c r="AO45" s="3437"/>
      <c r="AP45" s="2251"/>
      <c r="AQ45" s="2251"/>
      <c r="AR45" s="2251"/>
      <c r="AS45" s="3438"/>
      <c r="AT45" s="2252"/>
      <c r="AU45" s="1266" t="s">
        <v>443</v>
      </c>
      <c r="AW45" s="508"/>
      <c r="AX45" s="508" t="str">
        <f>IF(T45="","",T45)</f>
        <v>Наименование системы теплоснабжения </v>
      </c>
      <c r="AY45" s="508"/>
      <c r="AZ45" s="508"/>
      <c r="BA45" s="1163">
        <v>23</v>
      </c>
    </row>
    <row customHeight="1" ht="22.049999999999997">
      <c r="A46" s="1371" t="s">
        <v>204</v>
      </c>
      <c r="B46" s="1371" t="s">
        <v>205</v>
      </c>
      <c r="C46" s="1371" t="s">
        <v>206</v>
      </c>
      <c r="D46" s="1371" t="s">
        <v>207</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1.1.1.1</v>
      </c>
      <c r="T46" s="318" t="s">
        <v>444</v>
      </c>
      <c r="U46" s="308"/>
      <c r="V46" s="2250"/>
      <c r="W46" s="2251"/>
      <c r="X46" s="2251"/>
      <c r="Y46" s="2251"/>
      <c r="Z46" s="2251"/>
      <c r="AA46" s="2251"/>
      <c r="AB46" s="2251"/>
      <c r="AC46" s="2252"/>
      <c r="AD46" s="2250" t="str">
        <f>INDEX(PT_DIFFERENTIATION_IST_TE,MATCH(D46,PT_DIFFERENTIATION_IST_TE_ID,0))</f>
        <v>без дифференциации</v>
      </c>
      <c r="AE46" s="2251"/>
      <c r="AF46" s="2251"/>
      <c r="AG46" s="2251"/>
      <c r="AH46" s="2251"/>
      <c r="AI46" s="2251"/>
      <c r="AJ46" s="2251"/>
      <c r="AK46" s="2251"/>
      <c r="AL46" s="2250"/>
      <c r="AM46" s="3437"/>
      <c r="AN46" s="3437"/>
      <c r="AO46" s="3437"/>
      <c r="AP46" s="2251"/>
      <c r="AQ46" s="2251"/>
      <c r="AR46" s="2251"/>
      <c r="AS46" s="3438"/>
      <c r="AT46" s="2252"/>
      <c r="AU46" s="1266" t="s">
        <v>445</v>
      </c>
      <c r="AW46" s="508"/>
      <c r="AX46" s="508" t="str">
        <f>IF(T46="","",T46)</f>
        <v>Источник тепловой энергии  </v>
      </c>
      <c r="AY46" s="508"/>
      <c r="AZ46" s="508"/>
      <c r="BA46" s="1163">
        <v>21</v>
      </c>
    </row>
    <row s="1650" customFormat="1" customHeight="1" ht="0">
      <c r="A47" s="1351" t="s">
        <v>204</v>
      </c>
      <c r="B47" s="1351" t="s">
        <v>205</v>
      </c>
      <c r="C47" s="1351" t="s">
        <v>206</v>
      </c>
      <c r="D47" s="1351" t="s">
        <v>207</v>
      </c>
      <c r="E47" s="2267"/>
      <c r="F47" s="2267"/>
      <c r="G47" s="2267"/>
      <c r="H47" s="2267"/>
      <c r="I47" s="2264" t="str">
        <f>S46&amp;".1"</f>
        <v>1.1.1.1.1</v>
      </c>
      <c r="J47" s="1351"/>
      <c r="K47" s="1351"/>
      <c r="L47" s="1354" t="s">
        <v>446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4"/>
      <c r="AM47" s="4103"/>
      <c r="AN47" s="4103"/>
      <c r="AO47" s="4103"/>
      <c r="AP47" s="2305"/>
      <c r="AQ47" s="2305"/>
      <c r="AR47" s="2305"/>
      <c r="AS47" s="4078"/>
      <c r="AT47" s="2306"/>
      <c r="AU47" s="1393"/>
      <c r="AW47" s="508"/>
      <c r="AX47" s="508" t="str">
        <f>IF(T47="","",T47)</f>
        <v/>
      </c>
      <c r="AY47" s="508"/>
      <c r="AZ47" s="508"/>
      <c r="BA47" s="519">
        <v>0</v>
      </c>
    </row>
    <row customHeight="1" ht="22.049999999999997">
      <c r="A48" s="1371" t="s">
        <v>204</v>
      </c>
      <c r="B48" s="1371" t="s">
        <v>205</v>
      </c>
      <c r="C48" s="1371" t="s">
        <v>206</v>
      </c>
      <c r="D48" s="1371" t="s">
        <v>207</v>
      </c>
      <c r="E48" s="2267"/>
      <c r="F48" s="2267"/>
      <c r="G48" s="2267"/>
      <c r="H48" s="2267"/>
      <c r="I48" s="2294"/>
      <c r="J48" s="2264" t="str">
        <f>S46&amp;".1"</f>
        <v>1.1.1.1.1</v>
      </c>
      <c r="K48" s="1371"/>
      <c r="L48" s="1372" t="s">
        <v>449</v>
      </c>
      <c r="P48" s="2265"/>
      <c r="Q48" s="2265">
        <v>1</v>
      </c>
      <c r="R48" s="365"/>
      <c r="S48" s="1344" t="str">
        <f>$J48</f>
        <v>1.1.1.1.1</v>
      </c>
      <c r="T48" s="294" t="s">
        <v>450</v>
      </c>
      <c r="U48" s="308"/>
      <c r="V48" s="2253"/>
      <c r="W48" s="2254"/>
      <c r="X48" s="2254"/>
      <c r="Y48" s="2254"/>
      <c r="Z48" s="2254"/>
      <c r="AA48" s="2254"/>
      <c r="AB48" s="2254"/>
      <c r="AC48" s="2255"/>
      <c r="AD48" s="2253" t="s">
        <v>496</v>
      </c>
      <c r="AE48" s="2254"/>
      <c r="AF48" s="2254"/>
      <c r="AG48" s="2254"/>
      <c r="AH48" s="2254"/>
      <c r="AI48" s="2254"/>
      <c r="AJ48" s="2254"/>
      <c r="AK48" s="2254"/>
      <c r="AL48" s="2253"/>
      <c r="AM48" s="3439"/>
      <c r="AN48" s="3439"/>
      <c r="AO48" s="3439"/>
      <c r="AP48" s="2254"/>
      <c r="AQ48" s="2254"/>
      <c r="AR48" s="2254"/>
      <c r="AS48" s="3440"/>
      <c r="AT48" s="2255"/>
      <c r="AU48" s="1266" t="s">
        <v>451</v>
      </c>
      <c r="AW48" s="508"/>
      <c r="AX48" s="508" t="str">
        <f>IF(T48="","",T48)</f>
        <v>Группа потребителей</v>
      </c>
      <c r="AY48" s="508"/>
      <c r="AZ48" s="508"/>
      <c r="BA48" s="1163">
        <v>21</v>
      </c>
    </row>
    <row customHeight="1" ht="22.049999999999997">
      <c r="A49" s="1371" t="s">
        <v>204</v>
      </c>
      <c r="B49" s="1371" t="s">
        <v>205</v>
      </c>
      <c r="C49" s="1371" t="s">
        <v>206</v>
      </c>
      <c r="D49" s="1371" t="s">
        <v>207</v>
      </c>
      <c r="E49" s="2267"/>
      <c r="F49" s="2267"/>
      <c r="G49" s="2267"/>
      <c r="H49" s="2267"/>
      <c r="I49" s="2294"/>
      <c r="J49" s="2294"/>
      <c r="K49" s="2264" t="str">
        <f>J48&amp;".1"</f>
        <v>1.1.1.1.1.1</v>
      </c>
      <c r="L49" s="1372" t="s">
        <v>452</v>
      </c>
      <c r="P49" s="2265"/>
      <c r="Q49" s="2265"/>
      <c r="R49" s="365">
        <v>1</v>
      </c>
      <c r="S49" s="1344" t="str">
        <f>$K49</f>
        <v>1.1.1.1.1.1</v>
      </c>
      <c r="T49" s="1355" t="s">
        <v>490</v>
      </c>
      <c r="U49" s="308"/>
      <c r="V49" s="759"/>
      <c r="W49" s="333"/>
      <c r="X49" s="759"/>
      <c r="Y49" s="1265"/>
      <c r="Z49" s="2273"/>
      <c r="AA49" s="2115" t="s">
        <v>65</v>
      </c>
      <c r="AB49" s="2273"/>
      <c r="AC49" s="2115" t="s">
        <v>65</v>
      </c>
      <c r="AD49" s="759">
        <v>55.72</v>
      </c>
      <c r="AE49" s="333"/>
      <c r="AF49" s="759"/>
      <c r="AG49" s="1265"/>
      <c r="AH49" s="2610">
        <v>46023</v>
      </c>
      <c r="AI49" s="2115" t="s">
        <v>65</v>
      </c>
      <c r="AJ49" s="2295">
        <v>46295</v>
      </c>
      <c r="AK49" s="2115" t="s">
        <v>65</v>
      </c>
      <c r="AL49" s="759">
        <v>65.77</v>
      </c>
      <c r="AM49" s="333"/>
      <c r="AN49" s="759"/>
      <c r="AO49" s="4104"/>
      <c r="AP49" s="2610">
        <v>46296</v>
      </c>
      <c r="AQ49" s="2115" t="s">
        <v>65</v>
      </c>
      <c r="AR49" s="2610">
        <v>46387</v>
      </c>
      <c r="AS49" s="2115" t="s">
        <v>65</v>
      </c>
      <c r="AT49" s="1356"/>
      <c r="AU49" s="2261" t="s">
        <v>497</v>
      </c>
      <c r="AV49" s="519">
        <f>STRCHECKDATE(V50:AT50)</f>
      </c>
      <c r="AW49" s="508"/>
      <c r="AX49" s="508" t="str">
        <f>IF(T49="","",T49)</f>
        <v>вода</v>
      </c>
      <c r="AY49" s="508"/>
      <c r="AZ49" s="508"/>
      <c r="BA49" s="1163">
        <v>21</v>
      </c>
    </row>
    <row customHeight="1" ht="1.05">
      <c r="A50" s="1371" t="s">
        <v>204</v>
      </c>
      <c r="B50" s="1371" t="s">
        <v>205</v>
      </c>
      <c r="C50" s="1371" t="s">
        <v>206</v>
      </c>
      <c r="D50" s="1371" t="s">
        <v>207</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46023-46295</v>
      </c>
      <c r="AH50" s="2274"/>
      <c r="AI50" s="2115"/>
      <c r="AJ50" s="2296"/>
      <c r="AK50" s="2115"/>
      <c r="AL50" s="333"/>
      <c r="AM50" s="333"/>
      <c r="AN50" s="333"/>
      <c r="AO50" s="336" t="str">
        <f>AP49&amp;"-"&amp;AR49</f>
        <v>46296-46387</v>
      </c>
      <c r="AP50" s="2317"/>
      <c r="AQ50" s="2115"/>
      <c r="AR50" s="2317"/>
      <c r="AS50" s="2115"/>
      <c r="AT50" s="1357"/>
      <c r="AU50" s="2262"/>
      <c r="AW50" s="508"/>
      <c r="AX50" s="508" t="str">
        <f>IF(T50="","",T50)</f>
        <v/>
      </c>
      <c r="AY50" s="508"/>
      <c r="AZ50" s="508"/>
      <c r="BA50" s="1163">
        <v>1</v>
      </c>
    </row>
    <row customHeight="1" ht="11.549999999999999">
      <c r="A51" s="1371" t="s">
        <v>204</v>
      </c>
      <c r="B51" s="1371" t="s">
        <v>205</v>
      </c>
      <c r="C51" s="1371" t="s">
        <v>206</v>
      </c>
      <c r="D51" s="1371" t="s">
        <v>207</v>
      </c>
      <c r="E51" s="2267"/>
      <c r="F51" s="2267"/>
      <c r="G51" s="2267"/>
      <c r="H51" s="2267"/>
      <c r="I51" s="2294"/>
      <c r="J51" s="2264"/>
      <c r="K51" s="1371"/>
      <c r="L51" s="1372"/>
      <c r="P51" s="2265"/>
      <c r="Q51" s="2265"/>
      <c r="R51" s="364"/>
      <c r="S51" s="1286"/>
      <c r="T51" s="295" t="s">
        <v>454</v>
      </c>
      <c r="U51" s="375"/>
      <c r="V51" s="375"/>
      <c r="W51" s="375"/>
      <c r="X51" s="375"/>
      <c r="Y51" s="375"/>
      <c r="Z51" s="375"/>
      <c r="AA51" s="375"/>
      <c r="AB51" s="375"/>
      <c r="AC51" s="375"/>
      <c r="AD51" s="375"/>
      <c r="AE51" s="375"/>
      <c r="AF51" s="375"/>
      <c r="AG51" s="375"/>
      <c r="AH51" s="375"/>
      <c r="AI51" s="375"/>
      <c r="AJ51" s="375"/>
      <c r="AK51" s="375"/>
      <c r="AL51" s="3858"/>
      <c r="AM51" s="4114"/>
      <c r="AN51" s="4115"/>
      <c r="AO51" s="4116"/>
      <c r="AP51" s="3862"/>
      <c r="AQ51" s="3863"/>
      <c r="AR51" s="3864"/>
      <c r="AS51" s="4082"/>
      <c r="AT51" s="332"/>
      <c r="AU51" s="2263"/>
      <c r="AW51" s="508"/>
      <c r="AX51" s="508" t="str">
        <f>IF(T51="","",T51)</f>
        <v>Добавить вид теплоносителя (параметры теплоносителя)</v>
      </c>
      <c r="AY51" s="508"/>
      <c r="AZ51" s="508"/>
      <c r="BA51" s="1163">
        <v>11</v>
      </c>
    </row>
    <row customHeight="1" ht="11.549999999999999">
      <c r="A52" s="1371" t="s">
        <v>204</v>
      </c>
      <c r="B52" s="1371" t="s">
        <v>205</v>
      </c>
      <c r="C52" s="1371" t="s">
        <v>206</v>
      </c>
      <c r="D52" s="1371" t="s">
        <v>207</v>
      </c>
      <c r="E52" s="2267"/>
      <c r="F52" s="2267"/>
      <c r="G52" s="2267"/>
      <c r="H52" s="2267"/>
      <c r="I52" s="2264"/>
      <c r="J52" s="1371"/>
      <c r="K52" s="1371"/>
      <c r="L52" s="1372"/>
      <c r="P52" s="2265"/>
      <c r="Q52" s="1339"/>
      <c r="R52" s="364"/>
      <c r="S52" s="1286"/>
      <c r="T52" s="373" t="s">
        <v>455</v>
      </c>
      <c r="U52" s="375"/>
      <c r="V52" s="375"/>
      <c r="W52" s="375"/>
      <c r="X52" s="375"/>
      <c r="Y52" s="375"/>
      <c r="Z52" s="375"/>
      <c r="AA52" s="375"/>
      <c r="AB52" s="375"/>
      <c r="AC52" s="374"/>
      <c r="AD52" s="375"/>
      <c r="AE52" s="375"/>
      <c r="AF52" s="375"/>
      <c r="AG52" s="375"/>
      <c r="AH52" s="375"/>
      <c r="AI52" s="375"/>
      <c r="AJ52" s="375"/>
      <c r="AK52" s="374"/>
      <c r="AL52" s="3866"/>
      <c r="AM52" s="4117"/>
      <c r="AN52" s="4118"/>
      <c r="AO52" s="4119"/>
      <c r="AP52" s="3870"/>
      <c r="AQ52" s="3871"/>
      <c r="AR52" s="3872"/>
      <c r="AS52" s="4083"/>
      <c r="AT52" s="375"/>
      <c r="AU52" s="311"/>
      <c r="AW52" s="508"/>
      <c r="AX52" s="508" t="str">
        <f>IF(T52="","",T52)</f>
        <v>Добавить группу потребителей</v>
      </c>
      <c r="AY52" s="508"/>
      <c r="AZ52" s="508"/>
      <c r="BA52" s="1163">
        <v>11</v>
      </c>
    </row>
    <row customHeight="1" ht="0">
      <c r="A53" s="1371" t="s">
        <v>204</v>
      </c>
      <c r="B53" s="1371" t="s">
        <v>205</v>
      </c>
      <c r="C53" s="1371" t="s">
        <v>206</v>
      </c>
      <c r="D53" s="1371" t="s">
        <v>207</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4081"/>
      <c r="AT53" s="1396"/>
      <c r="AU53" s="1397"/>
      <c r="AW53" s="508"/>
      <c r="AX53" s="508" t="str">
        <f>IF(T53="","",T53)</f>
        <v/>
      </c>
      <c r="AY53" s="508"/>
      <c r="AZ53" s="508"/>
      <c r="BA53" s="1163">
        <v>0</v>
      </c>
    </row>
    <row s="1650" customFormat="1" customHeight="1" ht="1.05">
      <c r="A54" s="1351" t="s">
        <v>204</v>
      </c>
      <c r="B54" s="1351" t="s">
        <v>205</v>
      </c>
      <c r="C54" s="1351" t="s">
        <v>206</v>
      </c>
      <c r="D54" s="1322"/>
      <c r="E54" s="2267"/>
      <c r="F54" s="2267"/>
      <c r="G54" s="2266"/>
      <c r="H54" s="1322"/>
      <c r="I54" s="1322"/>
      <c r="J54" s="1322"/>
      <c r="K54" s="1322"/>
      <c r="L54" s="1347"/>
      <c r="M54" s="1323"/>
      <c r="N54" s="1323"/>
      <c r="P54" s="1324"/>
      <c r="Q54" s="1325"/>
      <c r="R54" s="1324"/>
      <c r="S54" s="1330"/>
      <c r="T54" s="1333" t="s">
        <v>172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T54" s="1332"/>
      <c r="AU54" s="1332"/>
      <c r="AW54" s="797"/>
      <c r="AX54" s="797" t="str">
        <f>IF(T54="","",T54)</f>
        <v>Добавить источник для дифференциации</v>
      </c>
      <c r="AY54" s="797"/>
      <c r="AZ54" s="797"/>
      <c r="BA54" s="526">
        <v>1</v>
      </c>
    </row>
    <row s="1650" customFormat="1" customHeight="1" ht="1.05">
      <c r="A55" s="1351" t="s">
        <v>204</v>
      </c>
      <c r="B55" s="1351" t="s">
        <v>205</v>
      </c>
      <c r="C55" s="1322"/>
      <c r="D55" s="1322"/>
      <c r="E55" s="2267"/>
      <c r="F55" s="2266"/>
      <c r="G55" s="1322"/>
      <c r="H55" s="1322"/>
      <c r="I55" s="1322"/>
      <c r="J55" s="1322"/>
      <c r="K55" s="1322"/>
      <c r="L55" s="1347"/>
      <c r="M55" s="1329"/>
      <c r="N55" s="1329"/>
      <c r="P55" s="1324"/>
      <c r="Q55" s="1325"/>
      <c r="R55" s="1324"/>
      <c r="S55" s="1330"/>
      <c r="T55" s="1333" t="s">
        <v>173</v>
      </c>
      <c r="U55" s="1332"/>
      <c r="V55" s="1332"/>
      <c r="W55" s="1332"/>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32"/>
      <c r="AS55" s="1332"/>
      <c r="AT55" s="1332"/>
      <c r="AU55" s="1332"/>
      <c r="AW55" s="797"/>
      <c r="AX55" s="797" t="str">
        <f>IF(T55="","",T55)</f>
        <v>Добавить централизованную систему для дифференциации</v>
      </c>
      <c r="AY55" s="797"/>
      <c r="AZ55" s="797"/>
      <c r="BA55" s="526">
        <v>1</v>
      </c>
    </row>
    <row s="1650" customFormat="1" customHeight="1" ht="1.05">
      <c r="A56" s="1351" t="s">
        <v>204</v>
      </c>
      <c r="B56" s="1351"/>
      <c r="C56" s="1351"/>
      <c r="D56" s="1351"/>
      <c r="E56" s="2266"/>
      <c r="F56" s="1351"/>
      <c r="G56" s="1351"/>
      <c r="H56" s="1351"/>
      <c r="I56" s="1351"/>
      <c r="J56" s="1351"/>
      <c r="K56" s="1351"/>
      <c r="L56" s="1354"/>
      <c r="M56" s="1329"/>
      <c r="N56" s="1329"/>
      <c r="O56" s="526"/>
      <c r="P56" s="388"/>
      <c r="Q56" s="1352"/>
      <c r="R56" s="388"/>
      <c r="S56" s="1330"/>
      <c r="T56" s="1333" t="s">
        <v>174</v>
      </c>
      <c r="U56" s="1332"/>
      <c r="V56" s="1332"/>
      <c r="W56" s="1332"/>
      <c r="X56" s="1332"/>
      <c r="Y56" s="1332"/>
      <c r="Z56" s="1332"/>
      <c r="AA56" s="1332"/>
      <c r="AB56" s="1332"/>
      <c r="AC56" s="1332"/>
      <c r="AD56" s="1332"/>
      <c r="AE56" s="1332"/>
      <c r="AF56" s="1332"/>
      <c r="AG56" s="1332"/>
      <c r="AH56" s="1332"/>
      <c r="AI56" s="1332"/>
      <c r="AJ56" s="1332"/>
      <c r="AK56" s="1332"/>
      <c r="AL56" s="1332"/>
      <c r="AM56" s="1332"/>
      <c r="AN56" s="1332"/>
      <c r="AO56" s="1332"/>
      <c r="AP56" s="1332"/>
      <c r="AQ56" s="1332"/>
      <c r="AR56" s="1332"/>
      <c r="AS56" s="1332"/>
      <c r="AT56" s="1332"/>
      <c r="AU56" s="1332"/>
      <c r="AW56" s="508"/>
      <c r="AX56" s="508" t="str">
        <f>IF(T56="","",T56)</f>
        <v>Добавить территорию для дифференциации</v>
      </c>
      <c r="AY56" s="508"/>
      <c r="AZ56" s="508"/>
      <c r="BA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198</v>
      </c>
      <c r="U57" s="1332"/>
      <c r="V57" s="1332"/>
      <c r="W57" s="1332"/>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32"/>
      <c r="AS57" s="1332"/>
      <c r="AT57" s="1332"/>
      <c r="AU57" s="1332"/>
      <c r="AW57" s="797"/>
      <c r="AX57" s="797" t="str">
        <f>IF(T57="","",T57)</f>
        <v>Добавить наименование тарифа</v>
      </c>
      <c r="AY57" s="797"/>
      <c r="AZ57" s="797"/>
      <c r="BA57" s="526">
        <v>1</v>
      </c>
    </row>
    <row customHeight="1" ht="11.549999999999999">
      <c r="M58" s="1168"/>
      <c r="N58" s="1168"/>
      <c r="O58" s="545"/>
      <c r="P58" s="1163"/>
      <c r="Q58" s="1163"/>
      <c r="R58" s="1163"/>
      <c r="S58" s="1163"/>
      <c r="AL58" s="1643"/>
      <c r="AM58" s="3436"/>
      <c r="AN58" s="3436"/>
      <c r="AO58" s="3436"/>
      <c r="AP58" s="1643"/>
      <c r="AQ58" s="1643"/>
      <c r="AR58" s="1643"/>
      <c r="AS58" s="3436"/>
      <c r="AV58" s="1163"/>
      <c r="AW58" s="1163"/>
      <c r="AX58" s="1163"/>
      <c r="AY58" s="1163"/>
      <c r="AZ58" s="1163"/>
      <c r="BA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393"/>
      <c r="AM59" s="3841"/>
      <c r="AN59" s="3841"/>
      <c r="AO59" s="3841"/>
      <c r="AP59" s="2393"/>
      <c r="AQ59" s="2393"/>
      <c r="AR59" s="2393"/>
      <c r="AS59" s="3841"/>
      <c r="AT59" s="2293"/>
      <c r="AU59" s="2293"/>
      <c r="BA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393"/>
      <c r="AM60" s="3841"/>
      <c r="AN60" s="3841"/>
      <c r="AO60" s="3841"/>
      <c r="AP60" s="2393"/>
      <c r="AQ60" s="2393"/>
      <c r="AR60" s="2393"/>
      <c r="AS60" s="3841"/>
      <c r="AT60" s="2293"/>
      <c r="AU60" s="2293"/>
      <c r="BA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393"/>
      <c r="AM61" s="3841"/>
      <c r="AN61" s="3841"/>
      <c r="AO61" s="3841"/>
      <c r="AP61" s="2393"/>
      <c r="AQ61" s="2393"/>
      <c r="AR61" s="2393"/>
      <c r="AS61" s="3841"/>
      <c r="AT61" s="2293"/>
      <c r="AU61" s="2293"/>
      <c r="BA61" s="1163">
        <v>40</v>
      </c>
    </row>
    <row customHeight="1" ht="14.699999999999998">
      <c r="O62" s="545"/>
      <c r="AL62" s="1643"/>
      <c r="AM62" s="3436"/>
      <c r="AN62" s="3436"/>
      <c r="AO62" s="3436"/>
      <c r="AP62" s="1643"/>
      <c r="AQ62" s="1643"/>
      <c r="AR62" s="1643"/>
      <c r="AS62" s="3436"/>
      <c r="BA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393"/>
      <c r="AM63" s="3841"/>
      <c r="AN63" s="3841"/>
      <c r="AO63" s="3841"/>
      <c r="AP63" s="2393"/>
      <c r="AQ63" s="2393"/>
      <c r="AR63" s="2393"/>
      <c r="AS63" s="3841"/>
      <c r="AT63" s="2293"/>
      <c r="AU63" s="2293"/>
      <c r="BA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393"/>
      <c r="AM64" s="3841"/>
      <c r="AN64" s="3841"/>
      <c r="AO64" s="3841"/>
      <c r="AP64" s="2393"/>
      <c r="AQ64" s="2393"/>
      <c r="AR64" s="2393"/>
      <c r="AS64" s="3841"/>
      <c r="AT64" s="2293"/>
      <c r="AU64" s="2293"/>
      <c r="BA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393"/>
      <c r="AM65" s="3841"/>
      <c r="AN65" s="3841"/>
      <c r="AO65" s="3841"/>
      <c r="AP65" s="2393"/>
      <c r="AQ65" s="2393"/>
      <c r="AR65" s="2393"/>
      <c r="AS65" s="3841"/>
      <c r="AT65" s="2293"/>
      <c r="AU65" s="2293"/>
      <c r="BA65" s="1163">
        <v>34</v>
      </c>
    </row>
    <row customHeight="1" ht="22.5" hidden="1">
      <c r="A66" s="1168" t="s">
        <v>86</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643">
        <v>0</v>
      </c>
      <c r="AM66" s="3436">
        <v>0</v>
      </c>
      <c r="AN66" s="3436">
        <v>0</v>
      </c>
      <c r="AO66" s="3436">
        <v>0</v>
      </c>
      <c r="AP66" s="1643">
        <v>0</v>
      </c>
      <c r="AQ66" s="1643">
        <v>0</v>
      </c>
      <c r="AR66" s="1643">
        <v>0</v>
      </c>
      <c r="AS66" s="3436">
        <v>0</v>
      </c>
      <c r="AT66" s="1163">
        <v>4</v>
      </c>
      <c r="AU66" s="1163">
        <v>115</v>
      </c>
      <c r="AV66" s="519">
        <v>10</v>
      </c>
      <c r="AW66" s="519">
        <v>10</v>
      </c>
      <c r="AX66" s="519">
        <v>10</v>
      </c>
      <c r="AY66" s="519">
        <v>10</v>
      </c>
      <c r="AZ66" s="519">
        <v>10</v>
      </c>
      <c r="BA66" s="1163">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EC498-B7B1-E8FB-381E-0.F10BD935}" mc:Ignorable="x14ac xr xr2 xr3">
  <sheetPr>
    <tabColor theme="6" tint="0.4"/>
  </sheetPr>
  <dimension ref="A1:BA66"/>
  <sheetViews>
    <sheetView topLeftCell="A1" showGridLines="0" zoomScale="90" workbookViewId="0">
      <selection activeCell="T60" sqref="T60:AU60"/>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customWidth="1"/>
    <col min="40" max="40" style="72" width="0.140625" customWidth="1"/>
    <col min="41" max="41" style="72" width="0" customWidth="1"/>
    <col min="45" max="45" style="72" width="10.57421875" hidden="1"/>
    <col min="46" max="46" style="1643" width="4.00390625" customWidth="1"/>
    <col min="47" max="47" style="1643" width="115.00390625" customWidth="1"/>
    <col min="48" max="52" style="1650" width="10.00390625" customWidth="1"/>
    <col min="53" max="53" style="1643" width="10.57421875" hidden="1"/>
  </cols>
  <sheetData>
    <row customHeight="1" ht="22.5" hidden="1">
      <c r="A1" s="1879"/>
      <c r="Y1" s="335"/>
      <c r="Z1" s="335"/>
      <c r="AG1" s="335"/>
      <c r="AH1" s="335"/>
      <c r="AL1" s="1643"/>
      <c r="AM1" s="1643"/>
      <c r="AN1" s="3436"/>
      <c r="AO1" s="3436"/>
      <c r="AP1" s="1643"/>
      <c r="AQ1" s="1643"/>
      <c r="AR1" s="1643"/>
      <c r="AS1" s="3436"/>
      <c r="BA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0"/>
      <c r="AM2" s="2251"/>
      <c r="AN2" s="3437"/>
      <c r="AO2" s="3437"/>
      <c r="AP2" s="2251"/>
      <c r="AQ2" s="2251"/>
      <c r="AR2" s="2251"/>
      <c r="AS2" s="3438"/>
      <c r="AT2" s="2252"/>
      <c r="AU2" s="1266" t="s">
        <v>439</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440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0"/>
      <c r="AM3" s="2251"/>
      <c r="AN3" s="3437"/>
      <c r="AO3" s="3437"/>
      <c r="AP3" s="2251"/>
      <c r="AQ3" s="2251"/>
      <c r="AR3" s="2251"/>
      <c r="AS3" s="3438"/>
      <c r="AT3" s="2252"/>
      <c r="AU3" s="1266" t="s">
        <v>441</v>
      </c>
      <c r="AW3" s="508"/>
      <c r="AX3" s="508" t="str">
        <f>IF(T3="","",T3)</f>
        <v>Территория действия тарифа</v>
      </c>
      <c r="AY3" s="508"/>
      <c r="AZ3" s="508"/>
      <c r="BA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442</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08"/>
      <c r="AM4" s="2309"/>
      <c r="AN4" s="4120"/>
      <c r="AO4" s="4120"/>
      <c r="AP4" s="2309"/>
      <c r="AQ4" s="2309"/>
      <c r="AR4" s="2309"/>
      <c r="AS4" s="4084"/>
      <c r="AT4" s="2310"/>
      <c r="AU4" s="1266" t="s">
        <v>443</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444</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311"/>
      <c r="AN5" s="4085"/>
      <c r="AO5" s="4085"/>
      <c r="AP5" s="2311"/>
      <c r="AQ5" s="2311"/>
      <c r="AR5" s="2311"/>
      <c r="AS5" s="4085"/>
      <c r="AT5" s="2311"/>
      <c r="AU5" s="2018" t="s">
        <v>445</v>
      </c>
      <c r="AW5" s="508"/>
      <c r="AX5" s="508" t="str">
        <f>IF(T5="","",T5)</f>
        <v>Источник тепловой энергии  </v>
      </c>
      <c r="AY5" s="508"/>
      <c r="AZ5" s="508"/>
      <c r="BA5" s="1163">
        <v>0</v>
      </c>
    </row>
    <row customHeight="1" ht="0.75" hidden="1">
      <c r="A6" s="1371"/>
      <c r="B6" s="1371"/>
      <c r="C6" s="1371"/>
      <c r="D6" s="1371"/>
      <c r="E6" s="2267"/>
      <c r="F6" s="2267"/>
      <c r="G6" s="2267"/>
      <c r="H6" s="2267"/>
      <c r="I6" s="2264">
        <f>S5&amp;".1"</f>
      </c>
      <c r="J6" s="1371"/>
      <c r="K6" s="1371"/>
      <c r="L6" s="1372" t="s">
        <v>446</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312"/>
      <c r="AN6" s="4086"/>
      <c r="AO6" s="4086"/>
      <c r="AP6" s="2312"/>
      <c r="AQ6" s="2312"/>
      <c r="AR6" s="2312"/>
      <c r="AS6" s="4086"/>
      <c r="AT6" s="2312"/>
      <c r="AU6" s="2019"/>
      <c r="AW6" s="508"/>
      <c r="AX6" s="508" t="str">
        <f>IF(T6="","",T6)</f>
        <v/>
      </c>
      <c r="AY6" s="508"/>
      <c r="AZ6" s="508"/>
      <c r="BA6" s="1163">
        <v>0</v>
      </c>
    </row>
    <row customHeight="1" ht="84" hidden="1">
      <c r="A7" s="1371"/>
      <c r="B7" s="1371"/>
      <c r="C7" s="1371"/>
      <c r="D7" s="1371"/>
      <c r="E7" s="2267"/>
      <c r="F7" s="2267"/>
      <c r="G7" s="2267"/>
      <c r="H7" s="2267"/>
      <c r="I7" s="2294"/>
      <c r="J7" s="2264">
        <f>I6&amp;".1"</f>
      </c>
      <c r="K7" s="1371"/>
      <c r="L7" s="1372" t="s">
        <v>449</v>
      </c>
      <c r="M7" s="545"/>
      <c r="N7" s="1374"/>
      <c r="P7" s="2265"/>
      <c r="Q7" s="2265">
        <v>1</v>
      </c>
      <c r="R7" s="1650"/>
      <c r="S7" s="2015">
        <f>$J7</f>
      </c>
      <c r="T7" s="294" t="s">
        <v>450</v>
      </c>
      <c r="U7" s="308"/>
      <c r="V7" s="2313"/>
      <c r="W7" s="2313"/>
      <c r="X7" s="2313"/>
      <c r="Y7" s="2313"/>
      <c r="Z7" s="2313"/>
      <c r="AA7" s="2313"/>
      <c r="AB7" s="2313"/>
      <c r="AC7" s="2313"/>
      <c r="AD7" s="2313"/>
      <c r="AE7" s="2313"/>
      <c r="AF7" s="2313"/>
      <c r="AG7" s="2313"/>
      <c r="AH7" s="2313"/>
      <c r="AI7" s="2313"/>
      <c r="AJ7" s="2313"/>
      <c r="AK7" s="2313"/>
      <c r="AL7" s="2313"/>
      <c r="AM7" s="2313"/>
      <c r="AN7" s="4087"/>
      <c r="AO7" s="4087"/>
      <c r="AP7" s="2313"/>
      <c r="AQ7" s="2313"/>
      <c r="AR7" s="2313"/>
      <c r="AS7" s="4087"/>
      <c r="AT7" s="2313"/>
      <c r="AU7" s="2018" t="s">
        <v>451</v>
      </c>
      <c r="AW7" s="508"/>
      <c r="AX7" s="508" t="str">
        <f>IF(T7="","",T7)</f>
        <v>Группа потребителей</v>
      </c>
      <c r="AY7" s="508"/>
      <c r="AZ7" s="508"/>
      <c r="BA7" s="1163">
        <v>0</v>
      </c>
    </row>
    <row customHeight="1" ht="11.25" hidden="1">
      <c r="A8" s="1371"/>
      <c r="B8" s="1371"/>
      <c r="C8" s="1371"/>
      <c r="D8" s="1371"/>
      <c r="E8" s="2267"/>
      <c r="F8" s="2267"/>
      <c r="G8" s="2267"/>
      <c r="H8" s="2267"/>
      <c r="I8" s="2294"/>
      <c r="J8" s="2294"/>
      <c r="K8" s="2264">
        <f>J7&amp;".1"</f>
      </c>
      <c r="L8" s="1372" t="s">
        <v>452</v>
      </c>
      <c r="M8" s="545"/>
      <c r="N8" s="1374"/>
      <c r="O8" s="1374"/>
      <c r="P8" s="2265"/>
      <c r="Q8" s="2265"/>
      <c r="R8" s="365">
        <v>1</v>
      </c>
      <c r="S8" s="2017">
        <f>$K8</f>
      </c>
      <c r="T8" s="2022"/>
      <c r="U8" s="2023"/>
      <c r="V8" s="2024"/>
      <c r="W8" s="1357"/>
      <c r="X8" s="2024"/>
      <c r="Y8" s="2025"/>
      <c r="Z8" s="2314"/>
      <c r="AA8" s="2120" t="s">
        <v>65</v>
      </c>
      <c r="AB8" s="2314"/>
      <c r="AC8" s="2120" t="s">
        <v>65</v>
      </c>
      <c r="AD8" s="2024"/>
      <c r="AE8" s="1357"/>
      <c r="AF8" s="2024"/>
      <c r="AG8" s="2025"/>
      <c r="AH8" s="2314"/>
      <c r="AI8" s="2120" t="s">
        <v>65</v>
      </c>
      <c r="AJ8" s="2314"/>
      <c r="AK8" s="2120" t="s">
        <v>65</v>
      </c>
      <c r="AL8" s="2024"/>
      <c r="AM8" s="1357"/>
      <c r="AN8" s="4121"/>
      <c r="AO8" s="4122"/>
      <c r="AP8" s="2314"/>
      <c r="AQ8" s="2120" t="s">
        <v>65</v>
      </c>
      <c r="AR8" s="2314"/>
      <c r="AS8" s="4088" t="s">
        <v>65</v>
      </c>
      <c r="AT8" s="1357"/>
      <c r="AU8" s="2261" t="s">
        <v>453</v>
      </c>
      <c r="AV8" s="519">
        <f>STRCHECKDATE(V9:AT9)</f>
      </c>
      <c r="AW8" s="508"/>
      <c r="AX8" s="508" t="str">
        <f>IF(T8="","",T8)</f>
        <v/>
      </c>
      <c r="AY8" s="508"/>
      <c r="AZ8" s="508"/>
      <c r="BA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333"/>
      <c r="AN9" s="333"/>
      <c r="AO9" s="336" t="str">
        <f>AP8&amp;"-"&amp;AR8</f>
        <v>-</v>
      </c>
      <c r="AP9" s="2317"/>
      <c r="AQ9" s="2115"/>
      <c r="AR9" s="2317"/>
      <c r="AS9" s="2115"/>
      <c r="AT9" s="333"/>
      <c r="AU9" s="2262"/>
      <c r="AW9" s="508"/>
      <c r="AX9" s="508" t="str">
        <f>IF(T9="","",T9)</f>
        <v/>
      </c>
      <c r="AY9" s="508"/>
      <c r="AZ9" s="508"/>
      <c r="BA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454</v>
      </c>
      <c r="U10" s="375"/>
      <c r="V10" s="375"/>
      <c r="W10" s="375"/>
      <c r="X10" s="375"/>
      <c r="Y10" s="375"/>
      <c r="Z10" s="375"/>
      <c r="AA10" s="375"/>
      <c r="AB10" s="375"/>
      <c r="AC10" s="375"/>
      <c r="AD10" s="375"/>
      <c r="AE10" s="375"/>
      <c r="AF10" s="375"/>
      <c r="AG10" s="375"/>
      <c r="AH10" s="375"/>
      <c r="AI10" s="375"/>
      <c r="AJ10" s="375"/>
      <c r="AK10" s="375"/>
      <c r="AL10" s="3874"/>
      <c r="AM10" s="3875"/>
      <c r="AN10" s="4123"/>
      <c r="AO10" s="4124"/>
      <c r="AP10" s="3878"/>
      <c r="AQ10" s="3879"/>
      <c r="AR10" s="3880"/>
      <c r="AS10" s="4089"/>
      <c r="AT10" s="332"/>
      <c r="AU10" s="2263"/>
      <c r="AW10" s="508"/>
      <c r="AX10" s="508" t="str">
        <f>IF(T10="","",T10)</f>
        <v>Добавить вид теплоносителя (параметры теплоносителя)</v>
      </c>
      <c r="AY10" s="508"/>
      <c r="AZ10" s="508"/>
      <c r="BA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455</v>
      </c>
      <c r="U11" s="375"/>
      <c r="V11" s="375"/>
      <c r="W11" s="375"/>
      <c r="X11" s="375"/>
      <c r="Y11" s="375"/>
      <c r="Z11" s="375"/>
      <c r="AA11" s="375"/>
      <c r="AB11" s="375"/>
      <c r="AC11" s="374"/>
      <c r="AD11" s="375"/>
      <c r="AE11" s="375"/>
      <c r="AF11" s="375"/>
      <c r="AG11" s="375"/>
      <c r="AH11" s="375"/>
      <c r="AI11" s="375"/>
      <c r="AJ11" s="375"/>
      <c r="AK11" s="374"/>
      <c r="AL11" s="3882"/>
      <c r="AM11" s="3883"/>
      <c r="AN11" s="4125"/>
      <c r="AO11" s="4126"/>
      <c r="AP11" s="3886"/>
      <c r="AQ11" s="3887"/>
      <c r="AR11" s="3888"/>
      <c r="AS11" s="4090"/>
      <c r="AT11" s="375"/>
      <c r="AU11" s="311"/>
      <c r="AW11" s="508"/>
      <c r="AX11" s="508" t="str">
        <f>IF(T11="","",T11)</f>
        <v>Добавить группу потребителей</v>
      </c>
      <c r="AY11" s="508"/>
      <c r="AZ11" s="508"/>
      <c r="BA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T12" s="1396"/>
      <c r="AU12" s="1397"/>
      <c r="AW12" s="508"/>
      <c r="AX12" s="508" t="str">
        <f>IF(T12="","",T12)</f>
        <v/>
      </c>
      <c r="AY12" s="508"/>
      <c r="AZ12" s="508"/>
      <c r="BA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W13" s="797"/>
      <c r="AX13" s="797" t="str">
        <f>IF(T13="","",T13)</f>
        <v>Добавить источник для дифференциации</v>
      </c>
      <c r="AY13" s="797"/>
      <c r="AZ13" s="797"/>
      <c r="BA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173</v>
      </c>
      <c r="U14" s="1332"/>
      <c r="V14" s="1332"/>
      <c r="W14" s="1332"/>
      <c r="X14" s="1332"/>
      <c r="Y14" s="1332"/>
      <c r="Z14" s="1332"/>
      <c r="AA14" s="1332"/>
      <c r="AB14" s="1332"/>
      <c r="AC14" s="1332"/>
      <c r="AD14" s="1332"/>
      <c r="AE14" s="1332"/>
      <c r="AF14" s="1332"/>
      <c r="AG14" s="1332"/>
      <c r="AH14" s="1332"/>
      <c r="AI14" s="1332"/>
      <c r="AJ14" s="1332"/>
      <c r="AK14" s="1332"/>
      <c r="AL14" s="1332"/>
      <c r="AM14" s="1332"/>
      <c r="AN14" s="1332"/>
      <c r="AO14" s="1332"/>
      <c r="AP14" s="1332"/>
      <c r="AQ14" s="1332"/>
      <c r="AR14" s="1332"/>
      <c r="AS14" s="1332"/>
      <c r="AT14" s="1332"/>
      <c r="AU14" s="1332"/>
      <c r="AW14" s="797"/>
      <c r="AX14" s="797" t="str">
        <f>IF(T14="","",T14)</f>
        <v>Добавить централизованную систему для дифференциации</v>
      </c>
      <c r="AY14" s="797"/>
      <c r="AZ14" s="797"/>
      <c r="BA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174</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территорию для дифференциации</v>
      </c>
      <c r="AY15" s="797"/>
      <c r="AZ15" s="797"/>
      <c r="BA15" s="526">
        <v>0</v>
      </c>
    </row>
    <row customHeight="1" ht="14.25" hidden="1">
      <c r="AC16" s="335"/>
      <c r="AK16" s="335"/>
      <c r="AL16" s="1643"/>
      <c r="AM16" s="1643"/>
      <c r="AN16" s="3436"/>
      <c r="AO16" s="3436"/>
      <c r="AP16" s="1643"/>
      <c r="AQ16" s="1643"/>
      <c r="AR16" s="1643"/>
      <c r="AS16" s="3436"/>
      <c r="BA16" s="1163">
        <v>0</v>
      </c>
    </row>
    <row customHeight="1" ht="14.25" hidden="1">
      <c r="AD17" s="1368"/>
      <c r="AE17" s="1368"/>
      <c r="AF17" s="1368"/>
      <c r="AG17" s="1369"/>
      <c r="AH17" s="2275"/>
      <c r="AI17" s="2276" t="s">
        <v>65</v>
      </c>
      <c r="AJ17" s="2275"/>
      <c r="AK17" s="2276" t="s">
        <v>65</v>
      </c>
      <c r="AL17" s="1643"/>
      <c r="AM17" s="1643"/>
      <c r="AN17" s="3436"/>
      <c r="AO17" s="3436"/>
      <c r="AP17" s="1643"/>
      <c r="AQ17" s="1643"/>
      <c r="AR17" s="1643"/>
      <c r="AS17" s="3436"/>
      <c r="BA17" s="1163">
        <v>0</v>
      </c>
    </row>
    <row customHeight="1" ht="14.25" hidden="1">
      <c r="AD18" s="1368"/>
      <c r="AE18" s="1368"/>
      <c r="AF18" s="1368"/>
      <c r="AG18" s="336" t="str">
        <f>AH17&amp;"-"&amp;AJ17</f>
        <v>-</v>
      </c>
      <c r="AH18" s="2276"/>
      <c r="AI18" s="2276"/>
      <c r="AJ18" s="2276"/>
      <c r="AK18" s="2276"/>
      <c r="AL18" s="1643"/>
      <c r="AM18" s="1643"/>
      <c r="AN18" s="3436"/>
      <c r="AO18" s="3436"/>
      <c r="AP18" s="1643"/>
      <c r="AQ18" s="1643"/>
      <c r="AR18" s="1643"/>
      <c r="AS18" s="3436"/>
      <c r="BA18" s="1163">
        <v>0</v>
      </c>
    </row>
    <row customHeight="1" ht="14.25" hidden="1">
      <c r="AK19" s="335"/>
      <c r="AL19" s="1643"/>
      <c r="AM19" s="1643"/>
      <c r="AN19" s="3436"/>
      <c r="AO19" s="3436"/>
      <c r="AP19" s="1643"/>
      <c r="AQ19" s="1643"/>
      <c r="AR19" s="1643"/>
      <c r="AS19" s="3436"/>
      <c r="BA19" s="1163">
        <v>0</v>
      </c>
    </row>
    <row s="1374" customFormat="1" customHeight="1" ht="22.5" hidden="1">
      <c r="L20" s="1337"/>
      <c r="M20" s="1370"/>
      <c r="N20" s="1370"/>
      <c r="O20" s="1375" t="s">
        <v>457</v>
      </c>
      <c r="P20" s="1370"/>
      <c r="Q20" s="1379"/>
      <c r="R20" s="1379"/>
      <c r="S20" s="737"/>
      <c r="Z20" s="1375"/>
      <c r="AB20" s="1375"/>
      <c r="AC20" s="1374"/>
      <c r="AH20" s="1375"/>
      <c r="AJ20" s="1375"/>
      <c r="AK20" s="1374"/>
      <c r="AL20" s="1374"/>
      <c r="AM20" s="1374"/>
      <c r="AN20" s="3460"/>
      <c r="AO20" s="3460"/>
      <c r="AP20" s="1375"/>
      <c r="AQ20" s="1374"/>
      <c r="AR20" s="1375"/>
      <c r="AS20" s="3460"/>
      <c r="AV20" s="519"/>
      <c r="AW20" s="519"/>
      <c r="AX20" s="519"/>
      <c r="AY20" s="519"/>
      <c r="AZ20" s="519"/>
      <c r="BA20" s="1168">
        <v>0</v>
      </c>
    </row>
    <row s="1374" customFormat="1" customHeight="1" ht="14.25" hidden="1">
      <c r="L21" s="1337"/>
      <c r="M21" s="1370"/>
      <c r="N21" s="1370"/>
      <c r="O21" s="1370"/>
      <c r="P21" s="1370"/>
      <c r="Q21" s="1379"/>
      <c r="R21" s="1379"/>
      <c r="S21" s="737"/>
      <c r="AC21" s="1374"/>
      <c r="AK21" s="1374"/>
      <c r="AL21" s="1374"/>
      <c r="AM21" s="1374"/>
      <c r="AN21" s="3460"/>
      <c r="AO21" s="3460"/>
      <c r="AP21" s="1374"/>
      <c r="AQ21" s="1374"/>
      <c r="AR21" s="1374"/>
      <c r="AS21" s="3460"/>
      <c r="AV21" s="519"/>
      <c r="AW21" s="519"/>
      <c r="AX21" s="519"/>
      <c r="AY21" s="519"/>
      <c r="AZ21" s="519"/>
      <c r="BA21" s="1168">
        <v>0</v>
      </c>
    </row>
    <row s="1374" customFormat="1" customHeight="1" ht="14.25" hidden="1">
      <c r="L22" s="1337"/>
      <c r="M22" s="1370"/>
      <c r="N22" s="1370"/>
      <c r="O22" s="1372" t="s">
        <v>458</v>
      </c>
      <c r="P22" s="1370"/>
      <c r="Q22" s="1379"/>
      <c r="R22" s="1379"/>
      <c r="S22" s="737"/>
      <c r="T22" s="1168" t="s">
        <v>459</v>
      </c>
      <c r="AA22" s="194" t="s">
        <v>460</v>
      </c>
      <c r="AC22" s="194" t="s">
        <v>461</v>
      </c>
      <c r="AD22" s="1168" t="s">
        <v>459</v>
      </c>
      <c r="AI22" s="194" t="s">
        <v>462</v>
      </c>
      <c r="AK22" s="194" t="s">
        <v>461</v>
      </c>
      <c r="AL22" s="1374"/>
      <c r="AM22" s="1374"/>
      <c r="AN22" s="3460"/>
      <c r="AO22" s="3460"/>
      <c r="AP22" s="1374"/>
      <c r="AQ22" s="1378" t="s">
        <v>460</v>
      </c>
      <c r="AR22" s="1374"/>
      <c r="AS22" s="3462" t="s">
        <v>461</v>
      </c>
      <c r="AV22" s="519"/>
      <c r="AW22" s="519"/>
      <c r="AX22" s="519"/>
      <c r="AY22" s="519"/>
      <c r="AZ22" s="519"/>
      <c r="BA22" s="1168">
        <v>0</v>
      </c>
    </row>
    <row customHeight="1" ht="14.25" hidden="1">
      <c r="O23" s="1372"/>
      <c r="AL23" s="1643"/>
      <c r="AM23" s="1643"/>
      <c r="AN23" s="3436"/>
      <c r="AO23" s="3436"/>
      <c r="AP23" s="1643"/>
      <c r="AQ23" s="1643"/>
      <c r="AR23" s="1643"/>
      <c r="AS23" s="3436"/>
      <c r="BA23" s="1163">
        <v>0</v>
      </c>
    </row>
    <row customHeight="1" ht="14.25" hidden="1">
      <c r="O24" s="1372"/>
      <c r="AL24" s="1643"/>
      <c r="AM24" s="1643"/>
      <c r="AN24" s="3436"/>
      <c r="AO24" s="3436"/>
      <c r="AP24" s="1643"/>
      <c r="AQ24" s="1643"/>
      <c r="AR24" s="1643"/>
      <c r="AS24" s="3436"/>
      <c r="BA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L25" s="1643"/>
      <c r="AM25" s="1643"/>
      <c r="AN25" s="3436"/>
      <c r="AO25" s="3436"/>
      <c r="AP25" s="1643"/>
      <c r="AQ25" s="1643"/>
      <c r="AR25" s="1643"/>
      <c r="AS25" s="3436"/>
      <c r="BA25" s="1163">
        <v>14</v>
      </c>
    </row>
    <row customHeight="1" ht="54.75">
      <c r="Q26" s="384"/>
      <c r="R26" s="384"/>
      <c r="S26" s="23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L26" s="2315"/>
      <c r="AM26" s="2315"/>
      <c r="AN26" s="4091"/>
      <c r="AO26" s="4091"/>
      <c r="AP26" s="2315"/>
      <c r="AQ26" s="2315"/>
      <c r="AR26" s="2315"/>
      <c r="AS26" s="4091"/>
      <c r="BA26" s="1163">
        <v>52</v>
      </c>
    </row>
    <row customHeight="1" ht="14.699999999999998">
      <c r="Q27" s="384"/>
      <c r="R27" s="384"/>
      <c r="S27" s="2257" t="str">
        <f>IF(org=0,"Не определено",org)</f>
        <v>АО "ТЭК СПБ"</v>
      </c>
      <c r="T27" s="2257"/>
      <c r="U27" s="2257"/>
      <c r="V27" s="2257"/>
      <c r="W27" s="2257"/>
      <c r="X27" s="2257"/>
      <c r="Y27" s="2257"/>
      <c r="Z27" s="2257"/>
      <c r="AA27" s="2257"/>
      <c r="AB27" s="2257"/>
      <c r="AC27" s="2257"/>
      <c r="AD27" s="2257"/>
      <c r="AE27" s="2257"/>
      <c r="AF27" s="2257"/>
      <c r="AG27" s="2257"/>
      <c r="AH27" s="2257"/>
      <c r="AI27" s="2257"/>
      <c r="AJ27" s="2257"/>
      <c r="AK27" s="1251"/>
      <c r="AL27" s="2257"/>
      <c r="AM27" s="2257"/>
      <c r="AN27" s="3464"/>
      <c r="AO27" s="3464"/>
      <c r="AP27" s="2257"/>
      <c r="AQ27" s="2257"/>
      <c r="AR27" s="2257"/>
      <c r="AS27" s="3464"/>
      <c r="BA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330"/>
      <c r="AM28" s="330"/>
      <c r="AN28" s="3465"/>
      <c r="AO28" s="3465"/>
      <c r="AP28" s="330"/>
      <c r="AQ28" s="330"/>
      <c r="AR28" s="330"/>
      <c r="AS28" s="3465"/>
      <c r="AT28" s="517"/>
      <c r="BA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2259" t="str">
        <f>IF(TITLE_NAME_OR_PR_CHANGE="",IF(TITLE_NAME_OR_PR="","",TITLE_NAME_OR_PR),TITLE_NAME_OR_PR_CHANGE)</f>
        <v>Комитет по тарифам Санкт-Петербурга</v>
      </c>
      <c r="AM29" s="2259"/>
      <c r="AN29" s="3466"/>
      <c r="AO29" s="3466"/>
      <c r="AP29" s="2259"/>
      <c r="AQ29" s="2259"/>
      <c r="AR29" s="2259"/>
      <c r="AS29" s="3436"/>
      <c r="AT29" s="334"/>
      <c r="AU29" s="288"/>
      <c r="AV29" s="376"/>
      <c r="AW29" s="376"/>
      <c r="AX29" s="376"/>
      <c r="AY29" s="376"/>
      <c r="AZ29" s="376"/>
      <c r="BA29" s="426">
        <v>0</v>
      </c>
    </row>
    <row s="1861" customFormat="1" customHeight="1" ht="18.75">
      <c r="A30" s="1376"/>
      <c r="B30" s="1376"/>
      <c r="C30" s="1376"/>
      <c r="D30" s="1376"/>
      <c r="E30" s="1376"/>
      <c r="F30" s="1376"/>
      <c r="G30" s="1376"/>
      <c r="H30" s="1376"/>
      <c r="I30" s="1376"/>
      <c r="J30" s="1376"/>
      <c r="K30" s="1376"/>
      <c r="L30" s="1377"/>
      <c r="M30" s="1376"/>
      <c r="N30" s="1376"/>
      <c r="O30" s="1376"/>
      <c r="S30" s="2258" t="s">
        <v>463</v>
      </c>
      <c r="T30" s="2258"/>
      <c r="U30" s="1380"/>
      <c r="V30" s="2272" t="str">
        <f>IF(TITLE_DATE_PR_CHANGE="",IF(TITLE_DATE_PR="","",TITLE_DATE_PR),TITLE_DATE_PR_CHANGE)</f>
        <v>46010</v>
      </c>
      <c r="W30" s="2272"/>
      <c r="X30" s="2272"/>
      <c r="Y30" s="2272"/>
      <c r="Z30" s="2272"/>
      <c r="AA30" s="2272"/>
      <c r="AB30" s="2272"/>
      <c r="AC30" s="334"/>
      <c r="AD30" s="2272" t="str">
        <f>IF(TITLE_DATE_PR_CHANGE="",IF(TITLE_DATE_PR="","",TITLE_DATE_PR),TITLE_DATE_PR_CHANGE)</f>
        <v>46010</v>
      </c>
      <c r="AE30" s="2272"/>
      <c r="AF30" s="2272"/>
      <c r="AG30" s="2272"/>
      <c r="AH30" s="2272"/>
      <c r="AI30" s="2272"/>
      <c r="AJ30" s="2272"/>
      <c r="AK30" s="334"/>
      <c r="AL30" s="2272" t="str">
        <f>IF(TITLE_DATE_PR_CHANGE="",IF(TITLE_DATE_PR="","",TITLE_DATE_PR),TITLE_DATE_PR_CHANGE)</f>
        <v>46010</v>
      </c>
      <c r="AM30" s="2272"/>
      <c r="AN30" s="2272"/>
      <c r="AO30" s="2272"/>
      <c r="AP30" s="2272"/>
      <c r="AQ30" s="2272"/>
      <c r="AR30" s="2272"/>
      <c r="AS30" s="3436"/>
      <c r="AT30" s="334"/>
      <c r="AU30" s="288"/>
      <c r="AV30" s="376"/>
      <c r="AW30" s="376"/>
      <c r="AX30" s="376"/>
      <c r="AY30" s="376"/>
      <c r="AZ30" s="376"/>
      <c r="BA30" s="426">
        <v>0</v>
      </c>
    </row>
    <row s="1861" customFormat="1" customHeight="1" ht="18.75">
      <c r="A31" s="1376"/>
      <c r="B31" s="1376"/>
      <c r="C31" s="1376"/>
      <c r="D31" s="1376"/>
      <c r="E31" s="1376"/>
      <c r="F31" s="1376"/>
      <c r="G31" s="1376"/>
      <c r="H31" s="1376"/>
      <c r="I31" s="1376"/>
      <c r="J31" s="1376"/>
      <c r="K31" s="1376"/>
      <c r="L31" s="1377"/>
      <c r="M31" s="1376"/>
      <c r="N31" s="1376"/>
      <c r="O31" s="1376"/>
      <c r="S31" s="2258" t="s">
        <v>464</v>
      </c>
      <c r="T31" s="2258"/>
      <c r="U31" s="1380"/>
      <c r="V31" s="2259" t="str">
        <f>IF(TITLE_NUMBER_PR_CHANGE="",IF(TITLE_NUMBER_PR="","",TITLE_NUMBER_PR),TITLE_NUMBER_PR_CHANGE)</f>
        <v>266-р</v>
      </c>
      <c r="W31" s="2259"/>
      <c r="X31" s="2259"/>
      <c r="Y31" s="2259"/>
      <c r="Z31" s="2259"/>
      <c r="AA31" s="2259"/>
      <c r="AB31" s="2259"/>
      <c r="AC31" s="334"/>
      <c r="AD31" s="2259" t="str">
        <f>IF(TITLE_NUMBER_PR_CHANGE="",IF(TITLE_NUMBER_PR="","",TITLE_NUMBER_PR),TITLE_NUMBER_PR_CHANGE)</f>
        <v>266-р</v>
      </c>
      <c r="AE31" s="2259"/>
      <c r="AF31" s="2259"/>
      <c r="AG31" s="2259"/>
      <c r="AH31" s="2259"/>
      <c r="AI31" s="2259"/>
      <c r="AJ31" s="2259"/>
      <c r="AK31" s="334"/>
      <c r="AL31" s="2259" t="str">
        <f>IF(TITLE_NUMBER_PR_CHANGE="",IF(TITLE_NUMBER_PR="","",TITLE_NUMBER_PR),TITLE_NUMBER_PR_CHANGE)</f>
        <v>266-р</v>
      </c>
      <c r="AM31" s="2259"/>
      <c r="AN31" s="3466"/>
      <c r="AO31" s="3466"/>
      <c r="AP31" s="2259"/>
      <c r="AQ31" s="2259"/>
      <c r="AR31" s="2259"/>
      <c r="AS31" s="3436"/>
      <c r="AT31" s="334"/>
      <c r="AU31" s="288"/>
      <c r="AV31" s="376"/>
      <c r="AW31" s="376"/>
      <c r="AX31" s="376"/>
      <c r="AY31" s="376"/>
      <c r="AZ31" s="376"/>
      <c r="BA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https://tarifspb.ru/tariffs/document/2287/
Официальный сайт Комитета по тарифам Санкт-Петербурга в сети интернет</v>
      </c>
      <c r="W32" s="2259"/>
      <c r="X32" s="2259"/>
      <c r="Y32" s="2259"/>
      <c r="Z32" s="2259"/>
      <c r="AA32" s="2259"/>
      <c r="AB32" s="2259"/>
      <c r="AC32" s="334"/>
      <c r="AD32" s="2259" t="str">
        <f>IF(TITLE_IST_PUB_CHANGE="",IF(TITLE_IST_PUB="","",TITLE_IST_PUB),TITLE_IST_PUB_CHANGE)</f>
        <v>https://tarifspb.ru/tariffs/document/2287/
Официальный сайт Комитета по тарифам Санкт-Петербурга в сети интернет</v>
      </c>
      <c r="AE32" s="2259"/>
      <c r="AF32" s="2259"/>
      <c r="AG32" s="2259"/>
      <c r="AH32" s="2259"/>
      <c r="AI32" s="2259"/>
      <c r="AJ32" s="2259"/>
      <c r="AK32" s="334"/>
      <c r="AL32" s="2259" t="str">
        <f>IF(TITLE_IST_PUB_CHANGE="",IF(TITLE_IST_PUB="","",TITLE_IST_PUB),TITLE_IST_PUB_CHANGE)</f>
        <v>https://tarifspb.ru/tariffs/document/2287/
Официальный сайт Комитета по тарифам Санкт-Петербурга в сети интернет</v>
      </c>
      <c r="AM32" s="2259"/>
      <c r="AN32" s="3466"/>
      <c r="AO32" s="3466"/>
      <c r="AP32" s="2259"/>
      <c r="AQ32" s="2259"/>
      <c r="AR32" s="2259"/>
      <c r="AS32" s="3436"/>
      <c r="AT32" s="334"/>
      <c r="AU32" s="288"/>
      <c r="AV32" s="376"/>
      <c r="AW32" s="376"/>
      <c r="AX32" s="376"/>
      <c r="AY32" s="376"/>
      <c r="AZ32" s="376"/>
      <c r="BA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330"/>
      <c r="AM33" s="330"/>
      <c r="AN33" s="3465"/>
      <c r="AO33" s="3465"/>
      <c r="AP33" s="330"/>
      <c r="AQ33" s="330"/>
      <c r="AR33" s="330"/>
      <c r="AS33" s="3465"/>
      <c r="AT33" s="517"/>
      <c r="BA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465</v>
      </c>
      <c r="T34" s="2258"/>
      <c r="U34" s="1380"/>
      <c r="V34" s="2272" t="str">
        <f>IF(TITLE_DATE_PR_CHANGE="",IF(TITLE_DATE_PR="","",TITLE_DATE_PR),TITLE_DATE_PR_CHANGE)</f>
        <v>46010</v>
      </c>
      <c r="W34" s="2272"/>
      <c r="X34" s="2272"/>
      <c r="Y34" s="2272"/>
      <c r="Z34" s="2272"/>
      <c r="AA34" s="2272"/>
      <c r="AB34" s="2272"/>
      <c r="AC34" s="334"/>
      <c r="AD34" s="2272" t="str">
        <f>IF(TITLE_DATE_PR_CHANGE="",IF(TITLE_DATE_PR="","",TITLE_DATE_PR),TITLE_DATE_PR_CHANGE)</f>
        <v>46010</v>
      </c>
      <c r="AE34" s="2272"/>
      <c r="AF34" s="2272"/>
      <c r="AG34" s="2272"/>
      <c r="AH34" s="2272"/>
      <c r="AI34" s="2272"/>
      <c r="AJ34" s="2272"/>
      <c r="AK34" s="334"/>
      <c r="AL34" s="2272" t="str">
        <f>IF(TITLE_DATE_PR_CHANGE="",IF(TITLE_DATE_PR="","",TITLE_DATE_PR),TITLE_DATE_PR_CHANGE)</f>
        <v>46010</v>
      </c>
      <c r="AM34" s="2272"/>
      <c r="AN34" s="2272"/>
      <c r="AO34" s="2272"/>
      <c r="AP34" s="2272"/>
      <c r="AQ34" s="2272"/>
      <c r="AR34" s="2272"/>
      <c r="AS34" s="3436"/>
      <c r="AT34" s="334"/>
      <c r="AU34" s="288"/>
      <c r="AV34" s="376"/>
      <c r="AW34" s="376"/>
      <c r="AX34" s="376"/>
      <c r="AY34" s="376"/>
      <c r="AZ34" s="376"/>
      <c r="BA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466</v>
      </c>
      <c r="T35" s="2258"/>
      <c r="U35" s="1380"/>
      <c r="V35" s="2259" t="str">
        <f>IF(TITLE_NUMBER_PR_CHANGE="",IF(TITLE_NUMBER_PR="","",TITLE_NUMBER_PR),TITLE_NUMBER_PR_CHANGE)</f>
        <v>266-р</v>
      </c>
      <c r="W35" s="2259"/>
      <c r="X35" s="2259"/>
      <c r="Y35" s="2259"/>
      <c r="Z35" s="2259"/>
      <c r="AA35" s="2259"/>
      <c r="AB35" s="2259"/>
      <c r="AC35" s="334"/>
      <c r="AD35" s="2259" t="str">
        <f>IF(TITLE_NUMBER_PR_CHANGE="",IF(TITLE_NUMBER_PR="","",TITLE_NUMBER_PR),TITLE_NUMBER_PR_CHANGE)</f>
        <v>266-р</v>
      </c>
      <c r="AE35" s="2259"/>
      <c r="AF35" s="2259"/>
      <c r="AG35" s="2259"/>
      <c r="AH35" s="2259"/>
      <c r="AI35" s="2259"/>
      <c r="AJ35" s="2259"/>
      <c r="AK35" s="334"/>
      <c r="AL35" s="2259" t="str">
        <f>IF(TITLE_NUMBER_PR_CHANGE="",IF(TITLE_NUMBER_PR="","",TITLE_NUMBER_PR),TITLE_NUMBER_PR_CHANGE)</f>
        <v>266-р</v>
      </c>
      <c r="AM35" s="2259"/>
      <c r="AN35" s="3466"/>
      <c r="AO35" s="3466"/>
      <c r="AP35" s="2259"/>
      <c r="AQ35" s="2259"/>
      <c r="AR35" s="2259"/>
      <c r="AS35" s="3436"/>
      <c r="AT35" s="334"/>
      <c r="AU35" s="288"/>
      <c r="AV35" s="376"/>
      <c r="AW35" s="376"/>
      <c r="AX35" s="376"/>
      <c r="AY35" s="376"/>
      <c r="AZ35" s="376"/>
      <c r="BA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467</v>
      </c>
      <c r="AD36" s="334"/>
      <c r="AE36" s="334"/>
      <c r="AF36" s="334"/>
      <c r="AG36" s="334"/>
      <c r="AH36" s="334"/>
      <c r="AI36" s="334"/>
      <c r="AJ36" s="334"/>
      <c r="AK36" s="286" t="s">
        <v>467</v>
      </c>
      <c r="AL36" s="1643"/>
      <c r="AM36" s="1643"/>
      <c r="AN36" s="3436"/>
      <c r="AO36" s="3436"/>
      <c r="AP36" s="1643"/>
      <c r="AQ36" s="1643"/>
      <c r="AR36" s="1643"/>
      <c r="AS36" s="3468" t="s">
        <v>467</v>
      </c>
      <c r="AV36" s="376"/>
      <c r="AW36" s="376"/>
      <c r="AX36" s="376"/>
      <c r="AY36" s="376"/>
      <c r="AZ36" s="376"/>
      <c r="BA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L37" s="2260" t="s">
        <v>175</v>
      </c>
      <c r="AM37" s="2260"/>
      <c r="AN37" s="3469"/>
      <c r="AO37" s="3469"/>
      <c r="AP37" s="2260"/>
      <c r="AQ37" s="2260"/>
      <c r="AR37" s="2260"/>
      <c r="AS37" s="3469"/>
      <c r="BA37" s="1163">
        <v>14</v>
      </c>
    </row>
    <row customHeight="1" ht="15">
      <c r="Q38" s="384"/>
      <c r="R38" s="384"/>
      <c r="S38" s="2135" t="s">
        <v>343</v>
      </c>
      <c r="T38" s="2135"/>
      <c r="U38" s="2135"/>
      <c r="V38" s="2135"/>
      <c r="W38" s="2135"/>
      <c r="X38" s="2135"/>
      <c r="Y38" s="2135"/>
      <c r="Z38" s="2135"/>
      <c r="AA38" s="2135"/>
      <c r="AB38" s="2135"/>
      <c r="AC38" s="2135"/>
      <c r="AD38" s="2135"/>
      <c r="AE38" s="2135"/>
      <c r="AF38" s="2135"/>
      <c r="AG38" s="2135"/>
      <c r="AH38" s="2135"/>
      <c r="AI38" s="2135"/>
      <c r="AJ38" s="2135"/>
      <c r="AK38" s="2135"/>
      <c r="AL38" s="2374" t="s">
        <v>343</v>
      </c>
      <c r="AM38" s="2374"/>
      <c r="AN38" s="3470"/>
      <c r="AO38" s="3470"/>
      <c r="AP38" s="2374"/>
      <c r="AQ38" s="2374"/>
      <c r="AR38" s="2374"/>
      <c r="AS38" s="3470"/>
      <c r="AT38" s="2135"/>
      <c r="AU38" s="2135"/>
      <c r="BA38" s="1163"/>
    </row>
    <row customHeight="1" ht="14.699999999999998">
      <c r="Q39" s="384"/>
      <c r="R39" s="384"/>
      <c r="S39" s="2281" t="s">
        <v>92</v>
      </c>
      <c r="T39" s="2217" t="s">
        <v>468</v>
      </c>
      <c r="U39" s="309"/>
      <c r="V39" s="2282" t="s">
        <v>469</v>
      </c>
      <c r="W39" s="2283"/>
      <c r="X39" s="2283"/>
      <c r="Y39" s="2283"/>
      <c r="Z39" s="2283"/>
      <c r="AA39" s="2283"/>
      <c r="AB39" s="2284"/>
      <c r="AC39" s="2285" t="s">
        <v>470</v>
      </c>
      <c r="AD39" s="2282" t="s">
        <v>469</v>
      </c>
      <c r="AE39" s="2283"/>
      <c r="AF39" s="2283"/>
      <c r="AG39" s="2283"/>
      <c r="AH39" s="2283"/>
      <c r="AI39" s="2283"/>
      <c r="AJ39" s="2284"/>
      <c r="AK39" s="2285" t="s">
        <v>471</v>
      </c>
      <c r="AL39" s="2407" t="s">
        <v>469</v>
      </c>
      <c r="AM39" s="2408"/>
      <c r="AN39" s="3471"/>
      <c r="AO39" s="3471"/>
      <c r="AP39" s="2408"/>
      <c r="AQ39" s="2408"/>
      <c r="AR39" s="2409"/>
      <c r="AS39" s="3473" t="s">
        <v>470</v>
      </c>
      <c r="AT39" s="2288" t="s">
        <v>472</v>
      </c>
      <c r="AU39" s="2135"/>
      <c r="BA39" s="1163">
        <v>14</v>
      </c>
    </row>
    <row customHeight="1" ht="35.699999999999996">
      <c r="Q40" s="384"/>
      <c r="R40" s="384"/>
      <c r="S40" s="2281"/>
      <c r="T40" s="2217"/>
      <c r="U40" s="1039"/>
      <c r="V40" s="2268" t="s">
        <v>473</v>
      </c>
      <c r="W40" s="2291"/>
      <c r="X40" s="2270" t="s">
        <v>475</v>
      </c>
      <c r="Y40" s="2271"/>
      <c r="Z40" s="2270" t="s">
        <v>476</v>
      </c>
      <c r="AA40" s="2277"/>
      <c r="AB40" s="2271"/>
      <c r="AC40" s="2286"/>
      <c r="AD40" s="2268" t="s">
        <v>495</v>
      </c>
      <c r="AE40" s="2291"/>
      <c r="AF40" s="2270" t="s">
        <v>475</v>
      </c>
      <c r="AG40" s="2271"/>
      <c r="AH40" s="2270" t="s">
        <v>476</v>
      </c>
      <c r="AI40" s="2277"/>
      <c r="AJ40" s="2271"/>
      <c r="AK40" s="2286"/>
      <c r="AL40" s="2268" t="s">
        <v>473</v>
      </c>
      <c r="AM40" s="2618"/>
      <c r="AN40" s="3474" t="s">
        <v>475</v>
      </c>
      <c r="AO40" s="3475"/>
      <c r="AP40" s="2270" t="s">
        <v>476</v>
      </c>
      <c r="AQ40" s="2277"/>
      <c r="AR40" s="2271"/>
      <c r="AS40" s="3476"/>
      <c r="AT40" s="2289"/>
      <c r="AU40" s="2135"/>
      <c r="BA40" s="1163">
        <v>34</v>
      </c>
    </row>
    <row customHeight="1" ht="35.699999999999996">
      <c r="A41" s="1378"/>
      <c r="B41" s="1378" t="s">
        <v>139</v>
      </c>
      <c r="C41" s="1378" t="s">
        <v>140</v>
      </c>
      <c r="D41" s="1378" t="s">
        <v>141</v>
      </c>
      <c r="E41" s="1372" t="s">
        <v>477</v>
      </c>
      <c r="F41" s="1372" t="s">
        <v>478</v>
      </c>
      <c r="G41" s="1372" t="s">
        <v>479</v>
      </c>
      <c r="H41" s="1372" t="s">
        <v>480</v>
      </c>
      <c r="I41" s="1372" t="s">
        <v>481</v>
      </c>
      <c r="J41" s="1372" t="s">
        <v>482</v>
      </c>
      <c r="K41" s="1372" t="s">
        <v>483</v>
      </c>
      <c r="L41" s="1372" t="s">
        <v>458</v>
      </c>
      <c r="Q41" s="384"/>
      <c r="R41" s="384"/>
      <c r="S41" s="2281"/>
      <c r="T41" s="2217"/>
      <c r="U41" s="310"/>
      <c r="V41" s="2269"/>
      <c r="W41" s="2292"/>
      <c r="X41" s="1230" t="s">
        <v>484</v>
      </c>
      <c r="Y41" s="1230" t="s">
        <v>485</v>
      </c>
      <c r="Z41" s="1346" t="s">
        <v>486</v>
      </c>
      <c r="AA41" s="2278" t="s">
        <v>487</v>
      </c>
      <c r="AB41" s="2279"/>
      <c r="AC41" s="2287"/>
      <c r="AD41" s="2269"/>
      <c r="AE41" s="2292"/>
      <c r="AF41" s="1230" t="s">
        <v>484</v>
      </c>
      <c r="AG41" s="1230" t="s">
        <v>485</v>
      </c>
      <c r="AH41" s="1346" t="s">
        <v>486</v>
      </c>
      <c r="AI41" s="2278" t="s">
        <v>487</v>
      </c>
      <c r="AJ41" s="2279"/>
      <c r="AK41" s="2287"/>
      <c r="AL41" s="2269"/>
      <c r="AM41" s="2292"/>
      <c r="AN41" s="3477" t="s">
        <v>484</v>
      </c>
      <c r="AO41" s="3477" t="s">
        <v>485</v>
      </c>
      <c r="AP41" s="2585" t="s">
        <v>486</v>
      </c>
      <c r="AQ41" s="2278" t="s">
        <v>487</v>
      </c>
      <c r="AR41" s="2279"/>
      <c r="AS41" s="3479"/>
      <c r="AT41" s="2290"/>
      <c r="AU41" s="2135"/>
      <c r="BA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113</v>
      </c>
      <c r="T42" s="1263" t="s">
        <v>114</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2280">
        <f>OFFSET(AL42,0,-1)+1</f>
        <v>6</v>
      </c>
      <c r="AM42" s="2280"/>
      <c r="AN42" s="3480">
        <f>OFFSET(AN42,0,-1)+1</f>
        <v>1</v>
      </c>
      <c r="AO42" s="3480">
        <f>OFFSET(AO42,0,-1)+1</f>
        <v>2</v>
      </c>
      <c r="AP42" s="2280">
        <f>OFFSET(AP42,0,-1)+1</f>
        <v>3</v>
      </c>
      <c r="AQ42" s="2280">
        <f>OFFSET(AQ42,0,-1)+1</f>
        <v>4</v>
      </c>
      <c r="AR42" s="2280"/>
      <c r="AS42" s="3480">
        <f>OFFSET(AS42,0,-2)+1</f>
        <v>5</v>
      </c>
      <c r="AT42" s="1253">
        <f>OFFSET(AT42,0,-1)</f>
        <v>5</v>
      </c>
      <c r="AU42" s="1343">
        <f>OFFSET(AU42,0,-1)+1</f>
        <v>6</v>
      </c>
      <c r="AV42" s="519"/>
      <c r="AW42" s="519"/>
      <c r="AX42" s="519"/>
      <c r="AY42" s="519"/>
      <c r="AZ42" s="519"/>
      <c r="BA42" s="504">
        <v>0</v>
      </c>
    </row>
    <row customHeight="1" ht="22.049999999999997">
      <c r="A43" s="1371" t="s">
        <v>222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1</v>
      </c>
      <c r="T43" s="306" t="s">
        <v>127</v>
      </c>
      <c r="U43" s="308"/>
      <c r="V43" s="2250"/>
      <c r="W43" s="2251"/>
      <c r="X43" s="2251"/>
      <c r="Y43" s="2251"/>
      <c r="Z43" s="2251"/>
      <c r="AA43" s="2251"/>
      <c r="AB43" s="2251"/>
      <c r="AC43" s="2252"/>
      <c r="AD43" s="2250" t="str">
        <f>INDEX(PT_DIFFERENTIATION_NTAR,MATCH(A43,PT_DIFFERENTIATION_NTAR_ID,0))</f>
        <v>Тарифы на услуги по передаче тепловой энергии, теплоносителя по тепловым сетям АО "ТЭК СПб" на территории Санкт-Петербурга 
</v>
      </c>
      <c r="AE43" s="2251"/>
      <c r="AF43" s="2251"/>
      <c r="AG43" s="2251"/>
      <c r="AH43" s="2251"/>
      <c r="AI43" s="2251"/>
      <c r="AJ43" s="2251"/>
      <c r="AK43" s="2251"/>
      <c r="AL43" s="2250"/>
      <c r="AM43" s="2251"/>
      <c r="AN43" s="3437"/>
      <c r="AO43" s="3437"/>
      <c r="AP43" s="2251"/>
      <c r="AQ43" s="2251"/>
      <c r="AR43" s="2251"/>
      <c r="AS43" s="3438"/>
      <c r="AT43" s="2252"/>
      <c r="AU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8"/>
      <c r="AX43" s="508" t="str">
        <f>IF(T43="","",T43)</f>
        <v>Наименование тарифа</v>
      </c>
      <c r="AY43" s="508"/>
      <c r="AZ43" s="508"/>
      <c r="BA43" s="1163">
        <v>21</v>
      </c>
    </row>
    <row customHeight="1" ht="22.049999999999997">
      <c r="A44" s="1371" t="s">
        <v>222</v>
      </c>
      <c r="B44" s="1371" t="s">
        <v>223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1.1</v>
      </c>
      <c r="T44" s="316" t="s">
        <v>440</v>
      </c>
      <c r="U44" s="308"/>
      <c r="V44" s="2250"/>
      <c r="W44" s="2251"/>
      <c r="X44" s="2251"/>
      <c r="Y44" s="2251"/>
      <c r="Z44" s="2251"/>
      <c r="AA44" s="2251"/>
      <c r="AB44" s="2251"/>
      <c r="AC44" s="2252"/>
      <c r="AD44" s="2250" t="str">
        <f>INDEX(PT_DIFFERENTIATION_TER,MATCH(B44,PT_DIFFERENTIATION_TER_ID,0))</f>
        <v>без дифференциации</v>
      </c>
      <c r="AE44" s="2251"/>
      <c r="AF44" s="2251"/>
      <c r="AG44" s="2251"/>
      <c r="AH44" s="2251"/>
      <c r="AI44" s="2251"/>
      <c r="AJ44" s="2251"/>
      <c r="AK44" s="2251"/>
      <c r="AL44" s="2250"/>
      <c r="AM44" s="2251"/>
      <c r="AN44" s="3437"/>
      <c r="AO44" s="3437"/>
      <c r="AP44" s="2251"/>
      <c r="AQ44" s="2251"/>
      <c r="AR44" s="2251"/>
      <c r="AS44" s="3438"/>
      <c r="AT44" s="2252"/>
      <c r="AU44" s="1266" t="s">
        <v>441</v>
      </c>
      <c r="AW44" s="508"/>
      <c r="AX44" s="508" t="str">
        <f>IF(T44="","",T44)</f>
        <v>Территория действия тарифа</v>
      </c>
      <c r="AY44" s="508"/>
      <c r="AZ44" s="508"/>
      <c r="BA44" s="1163">
        <v>21</v>
      </c>
    </row>
    <row customHeight="1" ht="24">
      <c r="A45" s="1371" t="s">
        <v>222</v>
      </c>
      <c r="B45" s="1371" t="s">
        <v>223</v>
      </c>
      <c r="C45" s="1371" t="s">
        <v>224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1.1.1</v>
      </c>
      <c r="T45" s="317" t="s">
        <v>442</v>
      </c>
      <c r="U45" s="308"/>
      <c r="V45" s="2250"/>
      <c r="W45" s="2251"/>
      <c r="X45" s="2251"/>
      <c r="Y45" s="2251"/>
      <c r="Z45" s="2251"/>
      <c r="AA45" s="2251"/>
      <c r="AB45" s="2251"/>
      <c r="AC45" s="2252"/>
      <c r="AD45" s="2250" t="str">
        <f>INDEX(PT_DIFFERENTIATION_CS,MATCH(C45,PT_DIFFERENTIATION_CS_ID,0))</f>
        <v>без дифференциации</v>
      </c>
      <c r="AE45" s="2251"/>
      <c r="AF45" s="2251"/>
      <c r="AG45" s="2251"/>
      <c r="AH45" s="2251"/>
      <c r="AI45" s="2251"/>
      <c r="AJ45" s="2251"/>
      <c r="AK45" s="2251"/>
      <c r="AL45" s="2250"/>
      <c r="AM45" s="2251"/>
      <c r="AN45" s="3437"/>
      <c r="AO45" s="3437"/>
      <c r="AP45" s="2251"/>
      <c r="AQ45" s="2251"/>
      <c r="AR45" s="2251"/>
      <c r="AS45" s="3438"/>
      <c r="AT45" s="2252"/>
      <c r="AU45" s="1266" t="s">
        <v>443</v>
      </c>
      <c r="AW45" s="508"/>
      <c r="AX45" s="508" t="str">
        <f>IF(T45="","",T45)</f>
        <v>Наименование системы теплоснабжения </v>
      </c>
      <c r="AY45" s="508"/>
      <c r="AZ45" s="508"/>
      <c r="BA45" s="1163">
        <v>23</v>
      </c>
    </row>
    <row customHeight="1" ht="22.049999999999997">
      <c r="A46" s="1371" t="s">
        <v>222</v>
      </c>
      <c r="B46" s="1371" t="s">
        <v>223</v>
      </c>
      <c r="C46" s="1371" t="s">
        <v>224</v>
      </c>
      <c r="D46" s="1371" t="s">
        <v>225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1.1.1.1</v>
      </c>
      <c r="T46" s="318" t="s">
        <v>444</v>
      </c>
      <c r="U46" s="308"/>
      <c r="V46" s="2250"/>
      <c r="W46" s="2251"/>
      <c r="X46" s="2251"/>
      <c r="Y46" s="2251"/>
      <c r="Z46" s="2251"/>
      <c r="AA46" s="2251"/>
      <c r="AB46" s="2251"/>
      <c r="AC46" s="2252"/>
      <c r="AD46" s="2250" t="str">
        <f>INDEX(PT_DIFFERENTIATION_IST_TE,MATCH(D46,PT_DIFFERENTIATION_IST_TE_ID,0))</f>
        <v>без дифференциации</v>
      </c>
      <c r="AE46" s="2251"/>
      <c r="AF46" s="2251"/>
      <c r="AG46" s="2251"/>
      <c r="AH46" s="2251"/>
      <c r="AI46" s="2251"/>
      <c r="AJ46" s="2251"/>
      <c r="AK46" s="2251"/>
      <c r="AL46" s="2250"/>
      <c r="AM46" s="2251"/>
      <c r="AN46" s="3437"/>
      <c r="AO46" s="3437"/>
      <c r="AP46" s="2251"/>
      <c r="AQ46" s="2251"/>
      <c r="AR46" s="2251"/>
      <c r="AS46" s="3438"/>
      <c r="AT46" s="2252"/>
      <c r="AU46" s="1266" t="s">
        <v>445</v>
      </c>
      <c r="AW46" s="508"/>
      <c r="AX46" s="508" t="str">
        <f>IF(T46="","",T46)</f>
        <v>Источник тепловой энергии  </v>
      </c>
      <c r="AY46" s="508"/>
      <c r="AZ46" s="508"/>
      <c r="BA46" s="1163">
        <v>21</v>
      </c>
    </row>
    <row s="1650" customFormat="1" customHeight="1" ht="0">
      <c r="A47" s="1351" t="s">
        <v>222</v>
      </c>
      <c r="B47" s="1351" t="s">
        <v>223</v>
      </c>
      <c r="C47" s="1351" t="s">
        <v>224</v>
      </c>
      <c r="D47" s="1351" t="s">
        <v>225</v>
      </c>
      <c r="E47" s="2267"/>
      <c r="F47" s="2267"/>
      <c r="G47" s="2267"/>
      <c r="H47" s="2267"/>
      <c r="I47" s="2264" t="str">
        <f>S46&amp;".1"</f>
        <v>1.1.1.1.1</v>
      </c>
      <c r="J47" s="1351"/>
      <c r="K47" s="1351"/>
      <c r="L47" s="1354" t="s">
        <v>446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4"/>
      <c r="AM47" s="2305"/>
      <c r="AN47" s="4103"/>
      <c r="AO47" s="4103"/>
      <c r="AP47" s="2305"/>
      <c r="AQ47" s="2305"/>
      <c r="AR47" s="2305"/>
      <c r="AS47" s="4078"/>
      <c r="AT47" s="2306"/>
      <c r="AU47" s="1393"/>
      <c r="AW47" s="508"/>
      <c r="AX47" s="508" t="str">
        <f>IF(T47="","",T47)</f>
        <v/>
      </c>
      <c r="AY47" s="508"/>
      <c r="AZ47" s="508"/>
      <c r="BA47" s="519">
        <v>0</v>
      </c>
    </row>
    <row customHeight="1" ht="22.049999999999997">
      <c r="A48" s="1371" t="s">
        <v>222</v>
      </c>
      <c r="B48" s="1371" t="s">
        <v>223</v>
      </c>
      <c r="C48" s="1371" t="s">
        <v>224</v>
      </c>
      <c r="D48" s="1371" t="s">
        <v>225</v>
      </c>
      <c r="E48" s="2267"/>
      <c r="F48" s="2267"/>
      <c r="G48" s="2267"/>
      <c r="H48" s="2267"/>
      <c r="I48" s="2294"/>
      <c r="J48" s="2264" t="str">
        <f>S46&amp;".1"</f>
        <v>1.1.1.1.1</v>
      </c>
      <c r="K48" s="1371"/>
      <c r="L48" s="1372" t="s">
        <v>449</v>
      </c>
      <c r="P48" s="2265"/>
      <c r="Q48" s="2265">
        <v>1</v>
      </c>
      <c r="R48" s="365"/>
      <c r="S48" s="1344" t="str">
        <f>$J48</f>
        <v>1.1.1.1.1</v>
      </c>
      <c r="T48" s="294" t="s">
        <v>450</v>
      </c>
      <c r="U48" s="308"/>
      <c r="V48" s="2253"/>
      <c r="W48" s="2254"/>
      <c r="X48" s="2254"/>
      <c r="Y48" s="2254"/>
      <c r="Z48" s="2254"/>
      <c r="AA48" s="2254"/>
      <c r="AB48" s="2254"/>
      <c r="AC48" s="2255"/>
      <c r="AD48" s="2253" t="s">
        <v>489</v>
      </c>
      <c r="AE48" s="2254"/>
      <c r="AF48" s="2254"/>
      <c r="AG48" s="2254"/>
      <c r="AH48" s="2254"/>
      <c r="AI48" s="2254"/>
      <c r="AJ48" s="2254"/>
      <c r="AK48" s="2254"/>
      <c r="AL48" s="2253"/>
      <c r="AM48" s="2254"/>
      <c r="AN48" s="3439"/>
      <c r="AO48" s="3439"/>
      <c r="AP48" s="2254"/>
      <c r="AQ48" s="2254"/>
      <c r="AR48" s="2254"/>
      <c r="AS48" s="3440"/>
      <c r="AT48" s="2255"/>
      <c r="AU48" s="1266" t="s">
        <v>451</v>
      </c>
      <c r="AW48" s="508"/>
      <c r="AX48" s="508" t="str">
        <f>IF(T48="","",T48)</f>
        <v>Группа потребителей</v>
      </c>
      <c r="AY48" s="508"/>
      <c r="AZ48" s="508"/>
      <c r="BA48" s="1163">
        <v>21</v>
      </c>
    </row>
    <row customHeight="1" ht="22.049999999999997">
      <c r="A49" s="1371" t="s">
        <v>222</v>
      </c>
      <c r="B49" s="1371" t="s">
        <v>223</v>
      </c>
      <c r="C49" s="1371" t="s">
        <v>224</v>
      </c>
      <c r="D49" s="1371" t="s">
        <v>225</v>
      </c>
      <c r="E49" s="2267"/>
      <c r="F49" s="2267"/>
      <c r="G49" s="2267"/>
      <c r="H49" s="2267"/>
      <c r="I49" s="2294"/>
      <c r="J49" s="2294"/>
      <c r="K49" s="2264" t="str">
        <f>J48&amp;".1"</f>
        <v>1.1.1.1.1.1</v>
      </c>
      <c r="L49" s="1372" t="s">
        <v>452</v>
      </c>
      <c r="P49" s="2265"/>
      <c r="Q49" s="2265"/>
      <c r="R49" s="365">
        <v>1</v>
      </c>
      <c r="S49" s="1344" t="str">
        <f>$K49</f>
        <v>1.1.1.1.1.1</v>
      </c>
      <c r="T49" s="1355" t="s">
        <v>490</v>
      </c>
      <c r="U49" s="308"/>
      <c r="V49" s="759"/>
      <c r="W49" s="333"/>
      <c r="X49" s="759"/>
      <c r="Y49" s="1265"/>
      <c r="Z49" s="2273"/>
      <c r="AA49" s="2115" t="s">
        <v>65</v>
      </c>
      <c r="AB49" s="2273"/>
      <c r="AC49" s="2115" t="s">
        <v>65</v>
      </c>
      <c r="AD49" s="759">
        <v>678.57</v>
      </c>
      <c r="AE49" s="333"/>
      <c r="AF49" s="759"/>
      <c r="AG49" s="1265"/>
      <c r="AH49" s="2610">
        <v>46023</v>
      </c>
      <c r="AI49" s="2115" t="s">
        <v>65</v>
      </c>
      <c r="AJ49" s="2295">
        <v>46295</v>
      </c>
      <c r="AK49" s="2115" t="s">
        <v>65</v>
      </c>
      <c r="AL49" s="759">
        <v>848.21</v>
      </c>
      <c r="AM49" s="333"/>
      <c r="AN49" s="759"/>
      <c r="AO49" s="1265"/>
      <c r="AP49" s="2610">
        <v>46296</v>
      </c>
      <c r="AQ49" s="2115" t="s">
        <v>65</v>
      </c>
      <c r="AR49" s="2610">
        <v>46387</v>
      </c>
      <c r="AS49" s="2115" t="s">
        <v>65</v>
      </c>
      <c r="AT49" s="1356"/>
      <c r="AU49" s="2261" t="s">
        <v>497</v>
      </c>
      <c r="AV49" s="519">
        <f>STRCHECKDATE(V50:AT50)</f>
      </c>
      <c r="AW49" s="508"/>
      <c r="AX49" s="508" t="str">
        <f>IF(T49="","",T49)</f>
        <v>вода</v>
      </c>
      <c r="AY49" s="508"/>
      <c r="AZ49" s="508"/>
      <c r="BA49" s="1163">
        <v>21</v>
      </c>
    </row>
    <row customHeight="1" ht="1.05">
      <c r="A50" s="1371" t="s">
        <v>222</v>
      </c>
      <c r="B50" s="1371" t="s">
        <v>223</v>
      </c>
      <c r="C50" s="1371" t="s">
        <v>224</v>
      </c>
      <c r="D50" s="1371" t="s">
        <v>225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46023-46295</v>
      </c>
      <c r="AH50" s="2274"/>
      <c r="AI50" s="2115"/>
      <c r="AJ50" s="2296"/>
      <c r="AK50" s="2115"/>
      <c r="AL50" s="333"/>
      <c r="AM50" s="333"/>
      <c r="AN50" s="333"/>
      <c r="AO50" s="336" t="str">
        <f>AP49&amp;"-"&amp;AR49</f>
        <v>46296-46387</v>
      </c>
      <c r="AP50" s="2317"/>
      <c r="AQ50" s="2115"/>
      <c r="AR50" s="2317"/>
      <c r="AS50" s="2115"/>
      <c r="AT50" s="1357"/>
      <c r="AU50" s="2262"/>
      <c r="AW50" s="508"/>
      <c r="AX50" s="508" t="str">
        <f>IF(T50="","",T50)</f>
        <v/>
      </c>
      <c r="AY50" s="508"/>
      <c r="AZ50" s="508"/>
      <c r="BA50" s="1163">
        <v>1</v>
      </c>
    </row>
    <row customHeight="1" ht="11.549999999999999">
      <c r="A51" s="1371" t="s">
        <v>222</v>
      </c>
      <c r="B51" s="1371" t="s">
        <v>223</v>
      </c>
      <c r="C51" s="1371" t="s">
        <v>224</v>
      </c>
      <c r="D51" s="1371" t="s">
        <v>225</v>
      </c>
      <c r="E51" s="2267"/>
      <c r="F51" s="2267"/>
      <c r="G51" s="2267"/>
      <c r="H51" s="2267"/>
      <c r="I51" s="2294"/>
      <c r="J51" s="2264"/>
      <c r="K51" s="1371"/>
      <c r="L51" s="1372"/>
      <c r="P51" s="2265"/>
      <c r="Q51" s="2265"/>
      <c r="R51" s="364"/>
      <c r="S51" s="1286"/>
      <c r="T51" s="295" t="s">
        <v>454</v>
      </c>
      <c r="U51" s="375"/>
      <c r="V51" s="375"/>
      <c r="W51" s="375"/>
      <c r="X51" s="375"/>
      <c r="Y51" s="375"/>
      <c r="Z51" s="375"/>
      <c r="AA51" s="375"/>
      <c r="AB51" s="375"/>
      <c r="AC51" s="375"/>
      <c r="AD51" s="375"/>
      <c r="AE51" s="375"/>
      <c r="AF51" s="375"/>
      <c r="AG51" s="375"/>
      <c r="AH51" s="375"/>
      <c r="AI51" s="375"/>
      <c r="AJ51" s="375"/>
      <c r="AK51" s="375"/>
      <c r="AL51" s="3890"/>
      <c r="AM51" s="3891"/>
      <c r="AN51" s="4127"/>
      <c r="AO51" s="4128"/>
      <c r="AP51" s="3894"/>
      <c r="AQ51" s="3895"/>
      <c r="AR51" s="3896"/>
      <c r="AS51" s="4092"/>
      <c r="AT51" s="332"/>
      <c r="AU51" s="2263"/>
      <c r="AW51" s="508"/>
      <c r="AX51" s="508" t="str">
        <f>IF(T51="","",T51)</f>
        <v>Добавить вид теплоносителя (параметры теплоносителя)</v>
      </c>
      <c r="AY51" s="508"/>
      <c r="AZ51" s="508"/>
      <c r="BA51" s="1163">
        <v>11</v>
      </c>
    </row>
    <row customHeight="1" ht="11.549999999999999">
      <c r="A52" s="1371" t="s">
        <v>222</v>
      </c>
      <c r="B52" s="1371" t="s">
        <v>223</v>
      </c>
      <c r="C52" s="1371" t="s">
        <v>224</v>
      </c>
      <c r="D52" s="1371" t="s">
        <v>225</v>
      </c>
      <c r="E52" s="2267"/>
      <c r="F52" s="2267"/>
      <c r="G52" s="2267"/>
      <c r="H52" s="2267"/>
      <c r="I52" s="2264"/>
      <c r="J52" s="1371"/>
      <c r="K52" s="1371"/>
      <c r="L52" s="1372"/>
      <c r="P52" s="2265"/>
      <c r="Q52" s="1339"/>
      <c r="R52" s="364"/>
      <c r="S52" s="1286"/>
      <c r="T52" s="373" t="s">
        <v>455</v>
      </c>
      <c r="U52" s="375"/>
      <c r="V52" s="375"/>
      <c r="W52" s="375"/>
      <c r="X52" s="375"/>
      <c r="Y52" s="375"/>
      <c r="Z52" s="375"/>
      <c r="AA52" s="375"/>
      <c r="AB52" s="375"/>
      <c r="AC52" s="374"/>
      <c r="AD52" s="375"/>
      <c r="AE52" s="375"/>
      <c r="AF52" s="375"/>
      <c r="AG52" s="375"/>
      <c r="AH52" s="375"/>
      <c r="AI52" s="375"/>
      <c r="AJ52" s="375"/>
      <c r="AK52" s="374"/>
      <c r="AL52" s="3898"/>
      <c r="AM52" s="3899"/>
      <c r="AN52" s="4129"/>
      <c r="AO52" s="4130"/>
      <c r="AP52" s="3902"/>
      <c r="AQ52" s="3903"/>
      <c r="AR52" s="3904"/>
      <c r="AS52" s="4093"/>
      <c r="AT52" s="375"/>
      <c r="AU52" s="311"/>
      <c r="AW52" s="508"/>
      <c r="AX52" s="508" t="str">
        <f>IF(T52="","",T52)</f>
        <v>Добавить группу потребителей</v>
      </c>
      <c r="AY52" s="508"/>
      <c r="AZ52" s="508"/>
      <c r="BA52" s="1163">
        <v>11</v>
      </c>
    </row>
    <row customHeight="1" ht="0">
      <c r="A53" s="1371" t="s">
        <v>222</v>
      </c>
      <c r="B53" s="1371" t="s">
        <v>223</v>
      </c>
      <c r="C53" s="1371" t="s">
        <v>224</v>
      </c>
      <c r="D53" s="1371" t="s">
        <v>225</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T53" s="1396"/>
      <c r="AU53" s="1397"/>
      <c r="AW53" s="508"/>
      <c r="AX53" s="508" t="str">
        <f>IF(T53="","",T53)</f>
        <v/>
      </c>
      <c r="AY53" s="508"/>
      <c r="AZ53" s="508"/>
      <c r="BA53" s="1163">
        <v>0</v>
      </c>
    </row>
    <row s="1650" customFormat="1" customHeight="1" ht="1.05">
      <c r="A54" s="1351" t="s">
        <v>222</v>
      </c>
      <c r="B54" s="1351" t="s">
        <v>223</v>
      </c>
      <c r="C54" s="1351" t="s">
        <v>224</v>
      </c>
      <c r="D54" s="1322"/>
      <c r="E54" s="2267"/>
      <c r="F54" s="2267"/>
      <c r="G54" s="2266"/>
      <c r="H54" s="1322"/>
      <c r="I54" s="1322"/>
      <c r="J54" s="1322"/>
      <c r="K54" s="1322"/>
      <c r="L54" s="1347"/>
      <c r="M54" s="1323"/>
      <c r="N54" s="1323"/>
      <c r="P54" s="1324"/>
      <c r="Q54" s="1325"/>
      <c r="R54" s="1324"/>
      <c r="S54" s="1330"/>
      <c r="T54" s="1333" t="s">
        <v>172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T54" s="1332"/>
      <c r="AU54" s="1332"/>
      <c r="AW54" s="797"/>
      <c r="AX54" s="797" t="str">
        <f>IF(T54="","",T54)</f>
        <v>Добавить источник для дифференциации</v>
      </c>
      <c r="AY54" s="797"/>
      <c r="AZ54" s="797"/>
      <c r="BA54" s="526">
        <v>1</v>
      </c>
    </row>
    <row s="1650" customFormat="1" customHeight="1" ht="1.05">
      <c r="A55" s="1351" t="s">
        <v>222</v>
      </c>
      <c r="B55" s="1351" t="s">
        <v>223</v>
      </c>
      <c r="C55" s="1322"/>
      <c r="D55" s="1322"/>
      <c r="E55" s="2267"/>
      <c r="F55" s="2266"/>
      <c r="G55" s="1322"/>
      <c r="H55" s="1322"/>
      <c r="I55" s="1322"/>
      <c r="J55" s="1322"/>
      <c r="K55" s="1322"/>
      <c r="L55" s="1347"/>
      <c r="M55" s="1329"/>
      <c r="N55" s="1329"/>
      <c r="P55" s="1324"/>
      <c r="Q55" s="1325"/>
      <c r="R55" s="1324"/>
      <c r="S55" s="1330"/>
      <c r="T55" s="1333" t="s">
        <v>173</v>
      </c>
      <c r="U55" s="1332"/>
      <c r="V55" s="1332"/>
      <c r="W55" s="1332"/>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32"/>
      <c r="AS55" s="1332"/>
      <c r="AT55" s="1332"/>
      <c r="AU55" s="1332"/>
      <c r="AW55" s="797"/>
      <c r="AX55" s="797" t="str">
        <f>IF(T55="","",T55)</f>
        <v>Добавить централизованную систему для дифференциации</v>
      </c>
      <c r="AY55" s="797"/>
      <c r="AZ55" s="797"/>
      <c r="BA55" s="526">
        <v>1</v>
      </c>
    </row>
    <row s="1650" customFormat="1" customHeight="1" ht="1.05">
      <c r="A56" s="1351" t="s">
        <v>222</v>
      </c>
      <c r="B56" s="1351"/>
      <c r="C56" s="1351"/>
      <c r="D56" s="1351"/>
      <c r="E56" s="2266"/>
      <c r="F56" s="1351"/>
      <c r="G56" s="1351"/>
      <c r="H56" s="1351"/>
      <c r="I56" s="1351"/>
      <c r="J56" s="1351"/>
      <c r="K56" s="1351"/>
      <c r="L56" s="1354"/>
      <c r="M56" s="1329"/>
      <c r="N56" s="1329"/>
      <c r="O56" s="526"/>
      <c r="P56" s="388"/>
      <c r="Q56" s="1352"/>
      <c r="R56" s="388"/>
      <c r="S56" s="1330"/>
      <c r="T56" s="1333" t="s">
        <v>174</v>
      </c>
      <c r="U56" s="1332"/>
      <c r="V56" s="1332"/>
      <c r="W56" s="1332"/>
      <c r="X56" s="1332"/>
      <c r="Y56" s="1332"/>
      <c r="Z56" s="1332"/>
      <c r="AA56" s="1332"/>
      <c r="AB56" s="1332"/>
      <c r="AC56" s="1332"/>
      <c r="AD56" s="1332"/>
      <c r="AE56" s="1332"/>
      <c r="AF56" s="1332"/>
      <c r="AG56" s="1332"/>
      <c r="AH56" s="1332"/>
      <c r="AI56" s="1332"/>
      <c r="AJ56" s="1332"/>
      <c r="AK56" s="1332"/>
      <c r="AL56" s="1332"/>
      <c r="AM56" s="1332"/>
      <c r="AN56" s="1332"/>
      <c r="AO56" s="1332"/>
      <c r="AP56" s="1332"/>
      <c r="AQ56" s="1332"/>
      <c r="AR56" s="1332"/>
      <c r="AS56" s="1332"/>
      <c r="AT56" s="1332"/>
      <c r="AU56" s="1332"/>
      <c r="AW56" s="508"/>
      <c r="AX56" s="508" t="str">
        <f>IF(T56="","",T56)</f>
        <v>Добавить территорию для дифференциации</v>
      </c>
      <c r="AY56" s="508"/>
      <c r="AZ56" s="508"/>
      <c r="BA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198</v>
      </c>
      <c r="U57" s="1332"/>
      <c r="V57" s="1332"/>
      <c r="W57" s="1332"/>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32"/>
      <c r="AS57" s="1332"/>
      <c r="AT57" s="1332"/>
      <c r="AU57" s="1332"/>
      <c r="AW57" s="797"/>
      <c r="AX57" s="797" t="str">
        <f>IF(T57="","",T57)</f>
        <v>Добавить наименование тарифа</v>
      </c>
      <c r="AY57" s="797"/>
      <c r="AZ57" s="797"/>
      <c r="BA57" s="526">
        <v>1</v>
      </c>
    </row>
    <row customHeight="1" ht="11.549999999999999">
      <c r="M58" s="1168"/>
      <c r="N58" s="1168"/>
      <c r="O58" s="545"/>
      <c r="P58" s="1163"/>
      <c r="Q58" s="1163"/>
      <c r="R58" s="1163"/>
      <c r="S58" s="1163"/>
      <c r="AL58" s="1643"/>
      <c r="AM58" s="1643"/>
      <c r="AN58" s="3436"/>
      <c r="AO58" s="3436"/>
      <c r="AP58" s="1643"/>
      <c r="AQ58" s="1643"/>
      <c r="AR58" s="1643"/>
      <c r="AS58" s="3436"/>
      <c r="AV58" s="1163"/>
      <c r="AW58" s="1163"/>
      <c r="AX58" s="1163"/>
      <c r="AY58" s="1163"/>
      <c r="AZ58" s="1163"/>
      <c r="BA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393"/>
      <c r="AM59" s="2393"/>
      <c r="AN59" s="3841"/>
      <c r="AO59" s="3841"/>
      <c r="AP59" s="2393"/>
      <c r="AQ59" s="2393"/>
      <c r="AR59" s="2393"/>
      <c r="AS59" s="3841"/>
      <c r="AT59" s="2293"/>
      <c r="AU59" s="2293"/>
      <c r="BA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393"/>
      <c r="AM60" s="2393"/>
      <c r="AN60" s="3841"/>
      <c r="AO60" s="3841"/>
      <c r="AP60" s="2393"/>
      <c r="AQ60" s="2393"/>
      <c r="AR60" s="2393"/>
      <c r="AS60" s="3841"/>
      <c r="AT60" s="2293"/>
      <c r="AU60" s="2293"/>
      <c r="BA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393"/>
      <c r="AM61" s="2393"/>
      <c r="AN61" s="3841"/>
      <c r="AO61" s="3841"/>
      <c r="AP61" s="2393"/>
      <c r="AQ61" s="2393"/>
      <c r="AR61" s="2393"/>
      <c r="AS61" s="3841"/>
      <c r="AT61" s="2293"/>
      <c r="AU61" s="2293"/>
      <c r="BA61" s="1163">
        <v>40</v>
      </c>
    </row>
    <row customHeight="1" ht="14.699999999999998">
      <c r="O62" s="545"/>
      <c r="AL62" s="1643"/>
      <c r="AM62" s="1643"/>
      <c r="AN62" s="3436"/>
      <c r="AO62" s="3436"/>
      <c r="AP62" s="1643"/>
      <c r="AQ62" s="1643"/>
      <c r="AR62" s="1643"/>
      <c r="AS62" s="3436"/>
      <c r="BA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393"/>
      <c r="AM63" s="2393"/>
      <c r="AN63" s="3841"/>
      <c r="AO63" s="3841"/>
      <c r="AP63" s="2393"/>
      <c r="AQ63" s="2393"/>
      <c r="AR63" s="2393"/>
      <c r="AS63" s="3841"/>
      <c r="AT63" s="2293"/>
      <c r="AU63" s="2293"/>
      <c r="BA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393"/>
      <c r="AM64" s="2393"/>
      <c r="AN64" s="3841"/>
      <c r="AO64" s="3841"/>
      <c r="AP64" s="2393"/>
      <c r="AQ64" s="2393"/>
      <c r="AR64" s="2393"/>
      <c r="AS64" s="3841"/>
      <c r="AT64" s="2293"/>
      <c r="AU64" s="2293"/>
      <c r="BA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393"/>
      <c r="AM65" s="2393"/>
      <c r="AN65" s="3841"/>
      <c r="AO65" s="3841"/>
      <c r="AP65" s="2393"/>
      <c r="AQ65" s="2393"/>
      <c r="AR65" s="2393"/>
      <c r="AS65" s="3841"/>
      <c r="AT65" s="2293"/>
      <c r="AU65" s="2293"/>
      <c r="BA65" s="1163">
        <v>34</v>
      </c>
    </row>
    <row customHeight="1" ht="22.5" hidden="1">
      <c r="A66" s="1168" t="s">
        <v>86</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643">
        <v>0</v>
      </c>
      <c r="AM66" s="1643">
        <v>0</v>
      </c>
      <c r="AN66" s="3436">
        <v>0</v>
      </c>
      <c r="AO66" s="3436">
        <v>0</v>
      </c>
      <c r="AP66" s="1643">
        <v>0</v>
      </c>
      <c r="AQ66" s="1643">
        <v>0</v>
      </c>
      <c r="AR66" s="1643">
        <v>0</v>
      </c>
      <c r="AS66" s="3436">
        <v>0</v>
      </c>
      <c r="AT66" s="1163">
        <v>4</v>
      </c>
      <c r="AU66" s="1163">
        <v>115</v>
      </c>
      <c r="AV66" s="519">
        <v>10</v>
      </c>
      <c r="AW66" s="519">
        <v>10</v>
      </c>
      <c r="AX66" s="519">
        <v>10</v>
      </c>
      <c r="AY66" s="519">
        <v>10</v>
      </c>
      <c r="AZ66" s="519">
        <v>10</v>
      </c>
      <c r="BA66" s="1163">
        <v>23</v>
      </c>
    </row>
  </sheetData>
  <sheetProtection formatColumns="0" formatRows="0" autoFilter="0" sort="0" insertRows="0" insertColumns="1" deleteRows="0" deleteColumns="0"/>
  <mergeCells count="136">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08199-6984-B992-ADAE-0.C0528CB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439</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440</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441</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442</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443</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444</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445</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446</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449</v>
      </c>
      <c r="M7" s="545"/>
      <c r="N7" s="1374"/>
      <c r="P7" s="2265"/>
      <c r="Q7" s="2265">
        <v>1</v>
      </c>
      <c r="R7" s="365"/>
      <c r="S7" s="1344">
        <f>$J7</f>
      </c>
      <c r="T7" s="294" t="s">
        <v>450</v>
      </c>
      <c r="U7" s="308"/>
      <c r="V7" s="2253"/>
      <c r="W7" s="2254"/>
      <c r="X7" s="2254"/>
      <c r="Y7" s="2254"/>
      <c r="Z7" s="2254"/>
      <c r="AA7" s="2254"/>
      <c r="AB7" s="2254"/>
      <c r="AC7" s="2255"/>
      <c r="AD7" s="2253"/>
      <c r="AE7" s="2254"/>
      <c r="AF7" s="2254"/>
      <c r="AG7" s="2254"/>
      <c r="AH7" s="2254"/>
      <c r="AI7" s="2254"/>
      <c r="AJ7" s="2254"/>
      <c r="AK7" s="2254"/>
      <c r="AL7" s="2255"/>
      <c r="AM7" s="1266" t="s">
        <v>451</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452</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453</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454</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455</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172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173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174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457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458</v>
      </c>
      <c r="P22" s="1370"/>
      <c r="Q22" s="1379"/>
      <c r="R22" s="1379"/>
      <c r="S22" s="737"/>
      <c r="T22" s="1168" t="s">
        <v>459</v>
      </c>
      <c r="AA22" s="194" t="s">
        <v>460</v>
      </c>
      <c r="AC22" s="194" t="s">
        <v>461</v>
      </c>
      <c r="AD22" s="1168" t="s">
        <v>459</v>
      </c>
      <c r="AI22" s="194" t="s">
        <v>462</v>
      </c>
      <c r="AK22" s="194" t="s">
        <v>461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АО "ТЭК СПБ"</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Комитет по тарифам Санкт-Петербурга</v>
      </c>
      <c r="W29" s="2259"/>
      <c r="X29" s="2259"/>
      <c r="Y29" s="2259"/>
      <c r="Z29" s="2259"/>
      <c r="AA29" s="2259"/>
      <c r="AB29" s="2259"/>
      <c r="AC29" s="334"/>
      <c r="AD29" s="2259" t="str">
        <f>IF(TITLE_NAME_OR_PR_CHANGE="",IF(TITLE_NAME_OR_PR="","",TITLE_NAME_OR_PR),TITLE_NAME_OR_PR_CHANGE)</f>
        <v>Комитет по тарифам Санкт-Петербурга</v>
      </c>
      <c r="AE29" s="2259"/>
      <c r="AF29" s="2259"/>
      <c r="AG29" s="2259"/>
      <c r="AH29" s="2259"/>
      <c r="AI29" s="2259"/>
      <c r="AJ29" s="2259"/>
      <c r="AK29" s="334"/>
      <c r="AL29" s="334"/>
      <c r="AM29" s="288"/>
      <c r="AN29" s="376"/>
      <c r="AO29" s="376"/>
      <c r="AP29" s="376"/>
      <c r="AQ29" s="376"/>
      <c r="AR29" s="376"/>
      <c r="AS29" s="426">
        <v>0</v>
      </c>
    </row>
    <row s="1861" customFormat="1" customHeight="1" ht="18.75">
      <c r="A30" s="1376"/>
      <c r="B30" s="1376"/>
      <c r="C30" s="1376"/>
      <c r="D30" s="1376"/>
      <c r="E30" s="1376"/>
      <c r="F30" s="1376"/>
      <c r="G30" s="1376"/>
      <c r="H30" s="1376"/>
      <c r="I30" s="1376"/>
      <c r="J30" s="1376"/>
      <c r="K30" s="1376"/>
      <c r="L30" s="1377"/>
      <c r="M30" s="1376"/>
      <c r="N30" s="1376"/>
      <c r="O30" s="1376"/>
      <c r="S30" s="2258" t="s">
        <v>463</v>
      </c>
      <c r="T30" s="2258"/>
      <c r="U30" s="1380"/>
      <c r="V30" s="2272" t="str">
        <f>IF(TITLE_DATE_PR_CHANGE="",IF(TITLE_DATE_PR="","",TITLE_DATE_PR),TITLE_DATE_PR_CHANGE)</f>
        <v>46010</v>
      </c>
      <c r="W30" s="2272"/>
      <c r="X30" s="2272"/>
      <c r="Y30" s="2272"/>
      <c r="Z30" s="2272"/>
      <c r="AA30" s="2272"/>
      <c r="AB30" s="2272"/>
      <c r="AC30" s="334"/>
      <c r="AD30" s="2272" t="str">
        <f>IF(TITLE_DATE_PR_CHANGE="",IF(TITLE_DATE_PR="","",TITLE_DATE_PR),TITLE_DATE_PR_CHANGE)</f>
        <v>46010</v>
      </c>
      <c r="AE30" s="2272"/>
      <c r="AF30" s="2272"/>
      <c r="AG30" s="2272"/>
      <c r="AH30" s="2272"/>
      <c r="AI30" s="2272"/>
      <c r="AJ30" s="2272"/>
      <c r="AK30" s="334"/>
      <c r="AL30" s="334"/>
      <c r="AM30" s="288"/>
      <c r="AN30" s="376"/>
      <c r="AO30" s="376"/>
      <c r="AP30" s="376"/>
      <c r="AQ30" s="376"/>
      <c r="AR30" s="376"/>
      <c r="AS30" s="426">
        <v>0</v>
      </c>
    </row>
    <row s="1861" customFormat="1" customHeight="1" ht="18.75">
      <c r="A31" s="1376"/>
      <c r="B31" s="1376"/>
      <c r="C31" s="1376"/>
      <c r="D31" s="1376"/>
      <c r="E31" s="1376"/>
      <c r="F31" s="1376"/>
      <c r="G31" s="1376"/>
      <c r="H31" s="1376"/>
      <c r="I31" s="1376"/>
      <c r="J31" s="1376"/>
      <c r="K31" s="1376"/>
      <c r="L31" s="1377"/>
      <c r="M31" s="1376"/>
      <c r="N31" s="1376"/>
      <c r="O31" s="1376"/>
      <c r="S31" s="2258" t="s">
        <v>464</v>
      </c>
      <c r="T31" s="2258"/>
      <c r="U31" s="1380"/>
      <c r="V31" s="2259" t="str">
        <f>IF(TITLE_NUMBER_PR_CHANGE="",IF(TITLE_NUMBER_PR="","",TITLE_NUMBER_PR),TITLE_NUMBER_PR_CHANGE)</f>
        <v>266-р</v>
      </c>
      <c r="W31" s="2259"/>
      <c r="X31" s="2259"/>
      <c r="Y31" s="2259"/>
      <c r="Z31" s="2259"/>
      <c r="AA31" s="2259"/>
      <c r="AB31" s="2259"/>
      <c r="AC31" s="334"/>
      <c r="AD31" s="2259" t="str">
        <f>IF(TITLE_NUMBER_PR_CHANGE="",IF(TITLE_NUMBER_PR="","",TITLE_NUMBER_PR),TITLE_NUMBER_PR_CHANGE)</f>
        <v>266-р</v>
      </c>
      <c r="AE31" s="2259"/>
      <c r="AF31" s="2259"/>
      <c r="AG31" s="2259"/>
      <c r="AH31" s="2259"/>
      <c r="AI31" s="2259"/>
      <c r="AJ31" s="2259"/>
      <c r="AK31" s="334"/>
      <c r="AL31" s="334"/>
      <c r="AM31" s="288"/>
      <c r="AN31" s="376"/>
      <c r="AO31" s="376"/>
      <c r="AP31" s="376"/>
      <c r="AQ31" s="376"/>
      <c r="AR31" s="376"/>
      <c r="AS31" s="426">
        <v>0</v>
      </c>
    </row>
    <row s="1861" customFormat="1" customHeight="1" ht="18.75">
      <c r="A32" s="1376"/>
      <c r="B32" s="1376"/>
      <c r="C32" s="1376"/>
      <c r="D32" s="1376"/>
      <c r="E32" s="1376"/>
      <c r="F32" s="1376"/>
      <c r="G32" s="1376"/>
      <c r="H32" s="1376"/>
      <c r="I32" s="1376"/>
      <c r="J32" s="1376"/>
      <c r="K32" s="1376"/>
      <c r="L32" s="1377"/>
      <c r="M32" s="1376"/>
      <c r="N32" s="1376"/>
      <c r="O32" s="1376"/>
      <c r="S32" s="2258" t="s">
        <v>44</v>
      </c>
      <c r="T32" s="2258"/>
      <c r="U32" s="1380"/>
      <c r="V32" s="2259" t="str">
        <f>IF(TITLE_IST_PUB_CHANGE="",IF(TITLE_IST_PUB="","",TITLE_IST_PUB),TITLE_IST_PUB_CHANGE)</f>
        <v>https://tarifspb.ru/tariffs/document/2287/
Официальный сайт Комитета по тарифам Санкт-Петербурга в сети интернет</v>
      </c>
      <c r="W32" s="2259"/>
      <c r="X32" s="2259"/>
      <c r="Y32" s="2259"/>
      <c r="Z32" s="2259"/>
      <c r="AA32" s="2259"/>
      <c r="AB32" s="2259"/>
      <c r="AC32" s="334"/>
      <c r="AD32" s="2259" t="str">
        <f>IF(TITLE_IST_PUB_CHANGE="",IF(TITLE_IST_PUB="","",TITLE_IST_PUB),TITLE_IST_PUB_CHANGE)</f>
        <v>https://tarifspb.ru/tariffs/document/2287/
Официальный сайт Комитета по тарифам Санкт-Петербурга в сети интернет</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465</v>
      </c>
      <c r="T34" s="2258"/>
      <c r="U34" s="1380"/>
      <c r="V34" s="2272" t="str">
        <f>IF(TITLE_DATE_PR_CHANGE="",IF(TITLE_DATE_PR="","",TITLE_DATE_PR),TITLE_DATE_PR_CHANGE)</f>
        <v>46010</v>
      </c>
      <c r="W34" s="2272"/>
      <c r="X34" s="2272"/>
      <c r="Y34" s="2272"/>
      <c r="Z34" s="2272"/>
      <c r="AA34" s="2272"/>
      <c r="AB34" s="2272"/>
      <c r="AC34" s="334"/>
      <c r="AD34" s="2272" t="str">
        <f>IF(TITLE_DATE_PR_CHANGE="",IF(TITLE_DATE_PR="","",TITLE_DATE_PR),TITLE_DATE_PR_CHANGE)</f>
        <v>46010</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466</v>
      </c>
      <c r="T35" s="2258"/>
      <c r="U35" s="1380"/>
      <c r="V35" s="2259" t="str">
        <f>IF(TITLE_NUMBER_PR_CHANGE="",IF(TITLE_NUMBER_PR="","",TITLE_NUMBER_PR),TITLE_NUMBER_PR_CHANGE)</f>
        <v>266-р</v>
      </c>
      <c r="W35" s="2259"/>
      <c r="X35" s="2259"/>
      <c r="Y35" s="2259"/>
      <c r="Z35" s="2259"/>
      <c r="AA35" s="2259"/>
      <c r="AB35" s="2259"/>
      <c r="AC35" s="334"/>
      <c r="AD35" s="2259" t="str">
        <f>IF(TITLE_NUMBER_PR_CHANGE="",IF(TITLE_NUMBER_PR="","",TITLE_NUMBER_PR),TITLE_NUMBER_PR_CHANGE)</f>
        <v>266-р</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467</v>
      </c>
      <c r="AD36" s="334"/>
      <c r="AE36" s="334"/>
      <c r="AF36" s="334"/>
      <c r="AG36" s="334"/>
      <c r="AH36" s="334"/>
      <c r="AI36" s="334"/>
      <c r="AJ36" s="334"/>
      <c r="AK36" s="286" t="s">
        <v>467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343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344</v>
      </c>
      <c r="AS38" s="1163">
        <v>14</v>
      </c>
    </row>
    <row customHeight="1" ht="14.699999999999998">
      <c r="Q39" s="384"/>
      <c r="R39" s="384"/>
      <c r="S39" s="2281" t="s">
        <v>92</v>
      </c>
      <c r="T39" s="2217" t="s">
        <v>468</v>
      </c>
      <c r="U39" s="309"/>
      <c r="V39" s="2282" t="s">
        <v>469</v>
      </c>
      <c r="W39" s="2283"/>
      <c r="X39" s="2283"/>
      <c r="Y39" s="2283"/>
      <c r="Z39" s="2283"/>
      <c r="AA39" s="2283"/>
      <c r="AB39" s="2284"/>
      <c r="AC39" s="2285" t="s">
        <v>470</v>
      </c>
      <c r="AD39" s="2282" t="s">
        <v>469</v>
      </c>
      <c r="AE39" s="2283"/>
      <c r="AF39" s="2283"/>
      <c r="AG39" s="2283"/>
      <c r="AH39" s="2283"/>
      <c r="AI39" s="2283"/>
      <c r="AJ39" s="2284"/>
      <c r="AK39" s="2285" t="s">
        <v>471</v>
      </c>
      <c r="AL39" s="2288" t="s">
        <v>472</v>
      </c>
      <c r="AM39" s="2135"/>
      <c r="AS39" s="1163">
        <v>14</v>
      </c>
    </row>
    <row customHeight="1" ht="35.699999999999996">
      <c r="Q40" s="384"/>
      <c r="R40" s="384"/>
      <c r="S40" s="2281"/>
      <c r="T40" s="2217"/>
      <c r="U40" s="1039"/>
      <c r="V40" s="2268" t="s">
        <v>473</v>
      </c>
      <c r="W40" s="2291"/>
      <c r="X40" s="2270" t="s">
        <v>475</v>
      </c>
      <c r="Y40" s="2271"/>
      <c r="Z40" s="2270" t="s">
        <v>476</v>
      </c>
      <c r="AA40" s="2277"/>
      <c r="AB40" s="2271"/>
      <c r="AC40" s="2286"/>
      <c r="AD40" s="2268" t="s">
        <v>495</v>
      </c>
      <c r="AE40" s="2291"/>
      <c r="AF40" s="2270" t="s">
        <v>475</v>
      </c>
      <c r="AG40" s="2271"/>
      <c r="AH40" s="2270" t="s">
        <v>476</v>
      </c>
      <c r="AI40" s="2277"/>
      <c r="AJ40" s="2271"/>
      <c r="AK40" s="2286"/>
      <c r="AL40" s="2289"/>
      <c r="AM40" s="2135"/>
      <c r="AS40" s="1163">
        <v>34</v>
      </c>
    </row>
    <row customHeight="1" ht="35.699999999999996">
      <c r="A41" s="1378"/>
      <c r="B41" s="1378" t="s">
        <v>139</v>
      </c>
      <c r="C41" s="1378" t="s">
        <v>140</v>
      </c>
      <c r="D41" s="1378" t="s">
        <v>141</v>
      </c>
      <c r="E41" s="1372" t="s">
        <v>477</v>
      </c>
      <c r="F41" s="1372" t="s">
        <v>478</v>
      </c>
      <c r="G41" s="1372" t="s">
        <v>479</v>
      </c>
      <c r="H41" s="1372" t="s">
        <v>480</v>
      </c>
      <c r="I41" s="1372" t="s">
        <v>481</v>
      </c>
      <c r="J41" s="1372" t="s">
        <v>482</v>
      </c>
      <c r="K41" s="1372" t="s">
        <v>483</v>
      </c>
      <c r="L41" s="1372" t="s">
        <v>458</v>
      </c>
      <c r="Q41" s="384"/>
      <c r="R41" s="384"/>
      <c r="S41" s="2281"/>
      <c r="T41" s="2217"/>
      <c r="U41" s="310"/>
      <c r="V41" s="2269"/>
      <c r="W41" s="2292"/>
      <c r="X41" s="1230" t="s">
        <v>484</v>
      </c>
      <c r="Y41" s="1230" t="s">
        <v>485</v>
      </c>
      <c r="Z41" s="1346" t="s">
        <v>486</v>
      </c>
      <c r="AA41" s="2278" t="s">
        <v>487</v>
      </c>
      <c r="AB41" s="2279"/>
      <c r="AC41" s="2287"/>
      <c r="AD41" s="2269"/>
      <c r="AE41" s="2292"/>
      <c r="AF41" s="1230" t="s">
        <v>484</v>
      </c>
      <c r="AG41" s="1230" t="s">
        <v>485</v>
      </c>
      <c r="AH41" s="1346" t="s">
        <v>486</v>
      </c>
      <c r="AI41" s="2278" t="s">
        <v>487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113</v>
      </c>
      <c r="T42" s="1263" t="s">
        <v>114</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228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8"/>
      <c r="AP43" s="508" t="str">
        <f>IF(T43="","",T43)</f>
        <v>Наименование тарифа</v>
      </c>
      <c r="AQ43" s="508"/>
      <c r="AR43" s="508"/>
      <c r="AS43" s="1163">
        <v>21</v>
      </c>
    </row>
    <row customHeight="1" ht="22.049999999999997">
      <c r="A44" s="1371" t="s">
        <v>228</v>
      </c>
      <c r="B44" s="1371" t="s">
        <v>229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440</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441</v>
      </c>
      <c r="AO44" s="508"/>
      <c r="AP44" s="508" t="str">
        <f>IF(T44="","",T44)</f>
        <v>Территория действия тарифа</v>
      </c>
      <c r="AQ44" s="508"/>
      <c r="AR44" s="508"/>
      <c r="AS44" s="1163">
        <v>21</v>
      </c>
    </row>
    <row customHeight="1" ht="24">
      <c r="A45" s="1371" t="s">
        <v>228</v>
      </c>
      <c r="B45" s="1371" t="s">
        <v>229</v>
      </c>
      <c r="C45" s="1371" t="s">
        <v>230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442</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443</v>
      </c>
      <c r="AO45" s="508"/>
      <c r="AP45" s="508" t="str">
        <f>IF(T45="","",T45)</f>
        <v>Наименование системы теплоснабжения </v>
      </c>
      <c r="AQ45" s="508"/>
      <c r="AR45" s="508"/>
      <c r="AS45" s="1163">
        <v>23</v>
      </c>
    </row>
    <row customHeight="1" ht="22.049999999999997">
      <c r="A46" s="1371" t="s">
        <v>228</v>
      </c>
      <c r="B46" s="1371" t="s">
        <v>229</v>
      </c>
      <c r="C46" s="1371" t="s">
        <v>230</v>
      </c>
      <c r="D46" s="1371" t="s">
        <v>231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444</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445</v>
      </c>
      <c r="AO46" s="508"/>
      <c r="AP46" s="508" t="str">
        <f>IF(T46="","",T46)</f>
        <v>Источник тепловой энергии  </v>
      </c>
      <c r="AQ46" s="508"/>
      <c r="AR46" s="508"/>
      <c r="AS46" s="1163">
        <v>21</v>
      </c>
    </row>
    <row s="1650" customFormat="1" customHeight="1" ht="0">
      <c r="A47" s="1351" t="s">
        <v>228</v>
      </c>
      <c r="B47" s="1351" t="s">
        <v>229</v>
      </c>
      <c r="C47" s="1351" t="s">
        <v>230</v>
      </c>
      <c r="D47" s="1351" t="s">
        <v>231</v>
      </c>
      <c r="E47" s="2267"/>
      <c r="F47" s="2267"/>
      <c r="G47" s="2267"/>
      <c r="H47" s="2267"/>
      <c r="I47" s="2264" t="str">
        <f>S46&amp;".1"</f>
        <v>....1</v>
      </c>
      <c r="J47" s="1351"/>
      <c r="K47" s="1351"/>
      <c r="L47" s="1354" t="s">
        <v>446</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228</v>
      </c>
      <c r="B48" s="1371" t="s">
        <v>229</v>
      </c>
      <c r="C48" s="1371" t="s">
        <v>230</v>
      </c>
      <c r="D48" s="1371" t="s">
        <v>231</v>
      </c>
      <c r="E48" s="2267"/>
      <c r="F48" s="2267"/>
      <c r="G48" s="2267"/>
      <c r="H48" s="2267"/>
      <c r="I48" s="2294"/>
      <c r="J48" s="2264" t="str">
        <f>S46&amp;".1"</f>
        <v>....1</v>
      </c>
      <c r="K48" s="1371"/>
      <c r="L48" s="1372" t="s">
        <v>449</v>
      </c>
      <c r="P48" s="2265"/>
      <c r="Q48" s="2265">
        <v>1</v>
      </c>
      <c r="R48" s="365"/>
      <c r="S48" s="1344" t="str">
        <f>$J48</f>
        <v>....1</v>
      </c>
      <c r="T48" s="294" t="s">
        <v>450</v>
      </c>
      <c r="U48" s="308"/>
      <c r="V48" s="2253"/>
      <c r="W48" s="2254"/>
      <c r="X48" s="2254"/>
      <c r="Y48" s="2254"/>
      <c r="Z48" s="2254"/>
      <c r="AA48" s="2254"/>
      <c r="AB48" s="2254"/>
      <c r="AC48" s="2255"/>
      <c r="AD48" s="2253"/>
      <c r="AE48" s="2254"/>
      <c r="AF48" s="2254"/>
      <c r="AG48" s="2254"/>
      <c r="AH48" s="2254"/>
      <c r="AI48" s="2254"/>
      <c r="AJ48" s="2254"/>
      <c r="AK48" s="2254"/>
      <c r="AL48" s="2255"/>
      <c r="AM48" s="1266" t="s">
        <v>451</v>
      </c>
      <c r="AO48" s="508"/>
      <c r="AP48" s="508" t="str">
        <f>IF(T48="","",T48)</f>
        <v>Группа потребителей</v>
      </c>
      <c r="AQ48" s="508"/>
      <c r="AR48" s="508"/>
      <c r="AS48" s="1163">
        <v>21</v>
      </c>
    </row>
    <row customHeight="1" ht="22.049999999999997">
      <c r="A49" s="1371" t="s">
        <v>228</v>
      </c>
      <c r="B49" s="1371" t="s">
        <v>229</v>
      </c>
      <c r="C49" s="1371" t="s">
        <v>230</v>
      </c>
      <c r="D49" s="1371" t="s">
        <v>231</v>
      </c>
      <c r="E49" s="2267"/>
      <c r="F49" s="2267"/>
      <c r="G49" s="2267"/>
      <c r="H49" s="2267"/>
      <c r="I49" s="2294"/>
      <c r="J49" s="2294"/>
      <c r="K49" s="2264" t="str">
        <f>J48&amp;".1"</f>
        <v>....1.1</v>
      </c>
      <c r="L49" s="1372" t="s">
        <v>452</v>
      </c>
      <c r="P49" s="2265"/>
      <c r="Q49" s="2265"/>
      <c r="R49" s="365">
        <v>1</v>
      </c>
      <c r="S49" s="1344" t="str">
        <f>$K49</f>
        <v>....1.1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497</v>
      </c>
      <c r="AN49" s="519">
        <f>STRCHECKDATE(V50:AL50)</f>
      </c>
      <c r="AO49" s="508"/>
      <c r="AP49" s="508" t="str">
        <f>IF(T49="","",T49)</f>
        <v/>
      </c>
      <c r="AQ49" s="508"/>
      <c r="AR49" s="508"/>
      <c r="AS49" s="1163">
        <v>21</v>
      </c>
    </row>
    <row customHeight="1" ht="0">
      <c r="A50" s="1371" t="s">
        <v>228</v>
      </c>
      <c r="B50" s="1371" t="s">
        <v>229</v>
      </c>
      <c r="C50" s="1371" t="s">
        <v>230</v>
      </c>
      <c r="D50" s="1371" t="s">
        <v>231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228</v>
      </c>
      <c r="B51" s="1371" t="s">
        <v>229</v>
      </c>
      <c r="C51" s="1371" t="s">
        <v>230</v>
      </c>
      <c r="D51" s="1371" t="s">
        <v>231</v>
      </c>
      <c r="E51" s="2267"/>
      <c r="F51" s="2267"/>
      <c r="G51" s="2267"/>
      <c r="H51" s="2267"/>
      <c r="I51" s="2294"/>
      <c r="J51" s="2264"/>
      <c r="K51" s="1371"/>
      <c r="L51" s="1372"/>
      <c r="P51" s="2265"/>
      <c r="Q51" s="2265"/>
      <c r="R51" s="364"/>
      <c r="S51" s="1286"/>
      <c r="T51" s="295" t="s">
        <v>454</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228</v>
      </c>
      <c r="B52" s="1371" t="s">
        <v>229</v>
      </c>
      <c r="C52" s="1371" t="s">
        <v>230</v>
      </c>
      <c r="D52" s="1371" t="s">
        <v>231</v>
      </c>
      <c r="E52" s="2267"/>
      <c r="F52" s="2267"/>
      <c r="G52" s="2267"/>
      <c r="H52" s="2267"/>
      <c r="I52" s="2264"/>
      <c r="J52" s="1371"/>
      <c r="K52" s="1371"/>
      <c r="L52" s="1372"/>
      <c r="P52" s="2265"/>
      <c r="Q52" s="1339"/>
      <c r="R52" s="364"/>
      <c r="S52" s="1286"/>
      <c r="T52" s="373" t="s">
        <v>455</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228</v>
      </c>
      <c r="B53" s="1371" t="s">
        <v>229</v>
      </c>
      <c r="C53" s="1371" t="s">
        <v>230</v>
      </c>
      <c r="D53" s="1371" t="s">
        <v>231</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228</v>
      </c>
      <c r="B54" s="1351" t="s">
        <v>229</v>
      </c>
      <c r="C54" s="1351" t="s">
        <v>230</v>
      </c>
      <c r="D54" s="1322"/>
      <c r="E54" s="2267"/>
      <c r="F54" s="2267"/>
      <c r="G54" s="2266"/>
      <c r="H54" s="1322"/>
      <c r="I54" s="1322"/>
      <c r="J54" s="1322"/>
      <c r="K54" s="1322"/>
      <c r="L54" s="1347"/>
      <c r="M54" s="1323"/>
      <c r="N54" s="1323"/>
      <c r="P54" s="1324"/>
      <c r="Q54" s="1325"/>
      <c r="R54" s="1324"/>
      <c r="S54" s="1330"/>
      <c r="T54" s="1333" t="s">
        <v>172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228</v>
      </c>
      <c r="B55" s="1351" t="s">
        <v>229</v>
      </c>
      <c r="C55" s="1322"/>
      <c r="D55" s="1322"/>
      <c r="E55" s="2267"/>
      <c r="F55" s="2266"/>
      <c r="G55" s="1322"/>
      <c r="H55" s="1322"/>
      <c r="I55" s="1322"/>
      <c r="J55" s="1322"/>
      <c r="K55" s="1322"/>
      <c r="L55" s="1347"/>
      <c r="M55" s="1329"/>
      <c r="N55" s="1329"/>
      <c r="P55" s="1324"/>
      <c r="Q55" s="1325"/>
      <c r="R55" s="1324"/>
      <c r="S55" s="1330"/>
      <c r="T55" s="1333" t="s">
        <v>173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228</v>
      </c>
      <c r="B56" s="1351"/>
      <c r="C56" s="1351"/>
      <c r="D56" s="1351"/>
      <c r="E56" s="2266"/>
      <c r="F56" s="1351"/>
      <c r="G56" s="1351"/>
      <c r="H56" s="1351"/>
      <c r="I56" s="1351"/>
      <c r="J56" s="1351"/>
      <c r="K56" s="1351"/>
      <c r="L56" s="1354"/>
      <c r="M56" s="1329"/>
      <c r="N56" s="1329"/>
      <c r="O56" s="526"/>
      <c r="P56" s="388"/>
      <c r="Q56" s="1352"/>
      <c r="R56" s="388"/>
      <c r="S56" s="1330"/>
      <c r="T56" s="1333" t="s">
        <v>174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198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86</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B7C8D-6D6C-FFD9-B092-0.1DAB9F89}" mc:Ignorable="x14ac xr xr2 xr3">
  <sheetPr>
    <tabColor theme="6" tint="0.4"/>
  </sheetPr>
  <dimension ref="A1:BF80"/>
  <sheetViews>
    <sheetView topLeftCell="A1" showGridLines="0" zoomScale="80" workbookViewId="0">
      <selection activeCell="AT64" sqref="AT64"/>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46.00390625" customWidth="1"/>
    <col min="23" max="23" style="1643" width="12.0039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7" style="1643" width="21.00390625" customWidth="1"/>
    <col min="38" max="38" style="1643" width="11.00390625" customWidth="1"/>
    <col min="39" max="39" style="1643" width="3.7109375" customWidth="1"/>
    <col min="40" max="40" style="1643" width="11.00390625" customWidth="1"/>
    <col min="41" max="41" style="1643" width="8.57421875" customWidth="1"/>
    <col min="50" max="50" style="72" width="10.57421875" hidden="1"/>
    <col min="51" max="51" style="1643" width="4.00390625" customWidth="1"/>
    <col min="52" max="52" style="1643" width="115.00390625" customWidth="1"/>
    <col min="53" max="57" style="1650" width="10.00390625" customWidth="1"/>
    <col min="58" max="58" style="1643" width="10.57421875" hidden="1"/>
  </cols>
  <sheetData>
    <row customHeight="1" ht="22.5" hidden="1">
      <c r="AB1" s="335"/>
      <c r="AC1" s="335"/>
      <c r="AK1" s="335"/>
      <c r="AL1" s="335"/>
      <c r="AP1" s="1643"/>
      <c r="AQ1" s="1643"/>
      <c r="AR1" s="1643"/>
      <c r="AS1" s="1643"/>
      <c r="AT1" s="1643"/>
      <c r="AU1" s="1643"/>
      <c r="AV1" s="1643"/>
      <c r="AW1" s="1643"/>
      <c r="AX1" s="3436"/>
      <c r="BF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127</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0"/>
      <c r="AQ2" s="2251"/>
      <c r="AR2" s="2251"/>
      <c r="AS2" s="2251"/>
      <c r="AT2" s="2251"/>
      <c r="AU2" s="2251"/>
      <c r="AV2" s="2251"/>
      <c r="AW2" s="2251"/>
      <c r="AX2" s="3438"/>
      <c r="AY2" s="2252"/>
      <c r="AZ2" s="1266" t="s">
        <v>439</v>
      </c>
      <c r="BB2" s="508"/>
      <c r="BC2" s="508" t="str">
        <f>IF(V2="","",V2)</f>
        <v>Наименование тарифа</v>
      </c>
      <c r="BD2" s="508"/>
      <c r="BE2" s="508"/>
      <c r="BF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440</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0"/>
      <c r="AQ3" s="2251"/>
      <c r="AR3" s="2251"/>
      <c r="AS3" s="2251"/>
      <c r="AT3" s="2251"/>
      <c r="AU3" s="2251"/>
      <c r="AV3" s="2251"/>
      <c r="AW3" s="2251"/>
      <c r="AX3" s="3438"/>
      <c r="AY3" s="2252"/>
      <c r="AZ3" s="1266" t="s">
        <v>441</v>
      </c>
      <c r="BB3" s="508"/>
      <c r="BC3" s="508" t="str">
        <f>IF(V3="","",V3)</f>
        <v>Территория действия тарифа</v>
      </c>
      <c r="BD3" s="508"/>
      <c r="BE3" s="508"/>
      <c r="BF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442</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0"/>
      <c r="AQ4" s="2251"/>
      <c r="AR4" s="2251"/>
      <c r="AS4" s="2251"/>
      <c r="AT4" s="2251"/>
      <c r="AU4" s="2251"/>
      <c r="AV4" s="2251"/>
      <c r="AW4" s="2251"/>
      <c r="AX4" s="3438"/>
      <c r="AY4" s="2252"/>
      <c r="AZ4" s="1266" t="s">
        <v>443</v>
      </c>
      <c r="BB4" s="508"/>
      <c r="BC4" s="508" t="str">
        <f>IF(V4="","",V4)</f>
        <v>Наименование системы теплоснабжения </v>
      </c>
      <c r="BD4" s="508"/>
      <c r="BE4" s="508"/>
      <c r="BF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444</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0"/>
      <c r="AQ5" s="2251"/>
      <c r="AR5" s="2251"/>
      <c r="AS5" s="2251"/>
      <c r="AT5" s="2251"/>
      <c r="AU5" s="2251"/>
      <c r="AV5" s="2251"/>
      <c r="AW5" s="2251"/>
      <c r="AX5" s="3438"/>
      <c r="AY5" s="2252"/>
      <c r="AZ5" s="1266" t="s">
        <v>445</v>
      </c>
      <c r="BB5" s="508"/>
      <c r="BC5" s="508" t="str">
        <f>IF(V5="","",V5)</f>
        <v>Источник тепловой энергии  </v>
      </c>
      <c r="BD5" s="508"/>
      <c r="BE5" s="508"/>
      <c r="BF5" s="1163">
        <v>0</v>
      </c>
    </row>
    <row customHeight="1" ht="14.25" hidden="1">
      <c r="A6" s="1275"/>
      <c r="B6" s="1275"/>
      <c r="C6" s="1275"/>
      <c r="D6" s="1275"/>
      <c r="E6" s="2298"/>
      <c r="F6" s="2298"/>
      <c r="G6" s="2298"/>
      <c r="H6" s="2298"/>
      <c r="I6" s="2135">
        <f>U5&amp;".1"</f>
      </c>
      <c r="J6" s="1275"/>
      <c r="K6" s="1275"/>
      <c r="L6" s="1275"/>
      <c r="M6" s="1318" t="s">
        <v>446</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4"/>
      <c r="AQ6" s="2305"/>
      <c r="AR6" s="2305"/>
      <c r="AS6" s="2305"/>
      <c r="AT6" s="2305"/>
      <c r="AU6" s="2305"/>
      <c r="AV6" s="2305"/>
      <c r="AW6" s="2305"/>
      <c r="AX6" s="4078"/>
      <c r="AY6" s="2306"/>
      <c r="AZ6" s="1393"/>
      <c r="BB6" s="508"/>
      <c r="BC6" s="508" t="str">
        <f>IF(V6="","",V6)</f>
        <v/>
      </c>
      <c r="BD6" s="508"/>
      <c r="BE6" s="508"/>
      <c r="BF6" s="1163">
        <v>0</v>
      </c>
    </row>
    <row customHeight="1" ht="21" hidden="1">
      <c r="A7" s="1275"/>
      <c r="B7" s="1275"/>
      <c r="C7" s="1275"/>
      <c r="D7" s="1275"/>
      <c r="E7" s="2298"/>
      <c r="F7" s="2298"/>
      <c r="G7" s="2298"/>
      <c r="H7" s="2298"/>
      <c r="I7" s="2109"/>
      <c r="J7" s="2135">
        <f>I6&amp;".1"</f>
      </c>
      <c r="K7" s="1275"/>
      <c r="L7" s="1275"/>
      <c r="M7" s="1318" t="s">
        <v>449</v>
      </c>
      <c r="N7" s="517"/>
      <c r="O7" s="335"/>
      <c r="Q7" s="2265"/>
      <c r="R7" s="2265">
        <v>1</v>
      </c>
      <c r="S7" s="526"/>
      <c r="T7" s="365"/>
      <c r="U7" s="1344">
        <f>$J7</f>
      </c>
      <c r="V7" s="294" t="s">
        <v>450</v>
      </c>
      <c r="W7" s="308"/>
      <c r="X7" s="2253"/>
      <c r="Y7" s="2254"/>
      <c r="Z7" s="2254"/>
      <c r="AA7" s="2254"/>
      <c r="AB7" s="2254"/>
      <c r="AC7" s="2243"/>
      <c r="AD7" s="2243"/>
      <c r="AE7" s="2243"/>
      <c r="AF7" s="2316"/>
      <c r="AG7" s="2253"/>
      <c r="AH7" s="2254"/>
      <c r="AI7" s="2254"/>
      <c r="AJ7" s="2254"/>
      <c r="AK7" s="2254"/>
      <c r="AL7" s="2254"/>
      <c r="AM7" s="2254"/>
      <c r="AN7" s="2254"/>
      <c r="AO7" s="2254"/>
      <c r="AP7" s="2253"/>
      <c r="AQ7" s="2254"/>
      <c r="AR7" s="2254"/>
      <c r="AS7" s="2254"/>
      <c r="AT7" s="2254"/>
      <c r="AU7" s="2243"/>
      <c r="AV7" s="2243"/>
      <c r="AW7" s="2243"/>
      <c r="AX7" s="4094"/>
      <c r="AY7" s="2255"/>
      <c r="AZ7" s="1266" t="s">
        <v>451</v>
      </c>
      <c r="BB7" s="508"/>
      <c r="BC7" s="508" t="str">
        <f>IF(V7="","",V7)</f>
        <v>Группа потребителей</v>
      </c>
      <c r="BD7" s="508"/>
      <c r="BE7" s="508"/>
      <c r="BF7" s="1163">
        <v>0</v>
      </c>
    </row>
    <row customHeight="1" ht="21" hidden="1">
      <c r="A8" s="1275"/>
      <c r="B8" s="1275"/>
      <c r="C8" s="1275"/>
      <c r="D8" s="1275"/>
      <c r="E8" s="2298"/>
      <c r="F8" s="2298"/>
      <c r="G8" s="2298"/>
      <c r="H8" s="2298"/>
      <c r="I8" s="2109"/>
      <c r="J8" s="2109"/>
      <c r="K8" s="2135">
        <f>J7&amp;".1"</f>
      </c>
      <c r="L8" s="147"/>
      <c r="M8" s="1318" t="s">
        <v>452</v>
      </c>
      <c r="N8" s="517"/>
      <c r="O8" s="335"/>
      <c r="P8" s="335"/>
      <c r="Q8" s="2265"/>
      <c r="R8" s="2265"/>
      <c r="S8" s="2265">
        <v>1</v>
      </c>
      <c r="T8" s="365"/>
      <c r="U8" s="1344">
        <f>$K8</f>
      </c>
      <c r="V8" s="1355"/>
      <c r="W8" s="308"/>
      <c r="X8" s="759"/>
      <c r="Y8" s="759"/>
      <c r="Z8" s="759"/>
      <c r="AA8" s="759"/>
      <c r="AB8" s="1413"/>
      <c r="AC8" s="2273"/>
      <c r="AD8" s="2115" t="s">
        <v>65</v>
      </c>
      <c r="AE8" s="2273"/>
      <c r="AF8" s="2115" t="s">
        <v>65</v>
      </c>
      <c r="AG8" s="1415"/>
      <c r="AH8" s="759"/>
      <c r="AI8" s="759"/>
      <c r="AJ8" s="759"/>
      <c r="AK8" s="1265"/>
      <c r="AL8" s="2273"/>
      <c r="AM8" s="2115" t="s">
        <v>65</v>
      </c>
      <c r="AN8" s="2273"/>
      <c r="AO8" s="2115" t="s">
        <v>65</v>
      </c>
      <c r="AP8" s="759"/>
      <c r="AQ8" s="759"/>
      <c r="AR8" s="759"/>
      <c r="AS8" s="759"/>
      <c r="AT8" s="1413"/>
      <c r="AU8" s="2610"/>
      <c r="AV8" s="2115" t="s">
        <v>65</v>
      </c>
      <c r="AW8" s="2610"/>
      <c r="AX8" s="2115" t="s">
        <v>65</v>
      </c>
      <c r="AY8" s="333"/>
      <c r="AZ8" s="1315" t="s">
        <v>498</v>
      </c>
      <c r="BA8" s="519">
        <f>STRCHECKDATE(X10:AY10)</f>
      </c>
      <c r="BB8" s="508"/>
      <c r="BC8" s="508" t="str">
        <f>IF(V8="","",V8)</f>
        <v/>
      </c>
      <c r="BD8" s="508"/>
      <c r="BE8" s="508"/>
      <c r="BF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759"/>
      <c r="AR9" s="759"/>
      <c r="AS9" s="759"/>
      <c r="AT9" s="1413"/>
      <c r="AU9" s="2317"/>
      <c r="AV9" s="2115"/>
      <c r="AW9" s="2317"/>
      <c r="AX9" s="2115"/>
      <c r="AY9" s="333"/>
      <c r="AZ9" s="2261" t="s">
        <v>499</v>
      </c>
      <c r="BB9" s="508"/>
      <c r="BC9" s="508"/>
      <c r="BD9" s="508"/>
      <c r="BE9" s="508"/>
      <c r="BF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333"/>
      <c r="AR10" s="333"/>
      <c r="AS10" s="333"/>
      <c r="AT10" s="1414" t="str">
        <f>AU8&amp;"-"&amp;AW8</f>
        <v>-</v>
      </c>
      <c r="AU10" s="2317"/>
      <c r="AV10" s="2115"/>
      <c r="AW10" s="2317"/>
      <c r="AX10" s="2115"/>
      <c r="AY10" s="333"/>
      <c r="AZ10" s="2262"/>
      <c r="BB10" s="508"/>
      <c r="BC10" s="508" t="str">
        <f>IF(V10="","",V10)</f>
        <v/>
      </c>
      <c r="BD10" s="508"/>
      <c r="BE10" s="508"/>
      <c r="BF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500</v>
      </c>
      <c r="W11" s="1400"/>
      <c r="X11" s="1401"/>
      <c r="Y11" s="1401"/>
      <c r="Z11" s="1401"/>
      <c r="AA11" s="1401"/>
      <c r="AB11" s="1402"/>
      <c r="AC11" s="2317"/>
      <c r="AD11" s="2115"/>
      <c r="AE11" s="2317"/>
      <c r="AF11" s="2115"/>
      <c r="AG11" s="1401"/>
      <c r="AH11" s="1401"/>
      <c r="AI11" s="1401"/>
      <c r="AJ11" s="1401"/>
      <c r="AK11" s="1402"/>
      <c r="AL11" s="2317"/>
      <c r="AM11" s="2115"/>
      <c r="AN11" s="2317"/>
      <c r="AO11" s="2115"/>
      <c r="AP11" s="3906"/>
      <c r="AQ11" s="3907"/>
      <c r="AR11" s="3908"/>
      <c r="AS11" s="3909"/>
      <c r="AT11" s="3910"/>
      <c r="AU11" s="2317"/>
      <c r="AV11" s="2115"/>
      <c r="AW11" s="2317"/>
      <c r="AX11" s="2115"/>
      <c r="AY11" s="1403"/>
      <c r="AZ11" s="2262"/>
      <c r="BB11" s="508"/>
      <c r="BC11" s="508"/>
      <c r="BD11" s="508"/>
      <c r="BE11" s="508"/>
      <c r="BF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454</v>
      </c>
      <c r="W12" s="375"/>
      <c r="X12" s="375"/>
      <c r="Y12" s="375"/>
      <c r="Z12" s="375"/>
      <c r="AA12" s="375"/>
      <c r="AB12" s="375"/>
      <c r="AC12" s="1416"/>
      <c r="AD12" s="1416"/>
      <c r="AE12" s="1416"/>
      <c r="AF12" s="1416"/>
      <c r="AG12" s="375"/>
      <c r="AH12" s="375"/>
      <c r="AI12" s="375"/>
      <c r="AJ12" s="375"/>
      <c r="AK12" s="375"/>
      <c r="AL12" s="375"/>
      <c r="AM12" s="375"/>
      <c r="AN12" s="375"/>
      <c r="AO12" s="375"/>
      <c r="AP12" s="3911"/>
      <c r="AQ12" s="3912"/>
      <c r="AR12" s="3913"/>
      <c r="AS12" s="3914"/>
      <c r="AT12" s="3915"/>
      <c r="AU12" s="3916"/>
      <c r="AV12" s="3917"/>
      <c r="AW12" s="3918"/>
      <c r="AX12" s="4095"/>
      <c r="AY12" s="332"/>
      <c r="AZ12" s="2263"/>
      <c r="BB12" s="508"/>
      <c r="BC12" s="508" t="str">
        <f>IF(V12="","",V12)</f>
        <v>Добавить вид теплоносителя (параметры теплоносителя)</v>
      </c>
      <c r="BD12" s="508"/>
      <c r="BE12" s="508"/>
      <c r="BF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455</v>
      </c>
      <c r="W13" s="375"/>
      <c r="X13" s="375"/>
      <c r="Y13" s="375"/>
      <c r="Z13" s="375"/>
      <c r="AA13" s="375"/>
      <c r="AB13" s="375"/>
      <c r="AC13" s="375"/>
      <c r="AD13" s="375"/>
      <c r="AE13" s="375"/>
      <c r="AF13" s="374"/>
      <c r="AG13" s="375"/>
      <c r="AH13" s="375"/>
      <c r="AI13" s="375"/>
      <c r="AJ13" s="375"/>
      <c r="AK13" s="375"/>
      <c r="AL13" s="375"/>
      <c r="AM13" s="375"/>
      <c r="AN13" s="375"/>
      <c r="AO13" s="374"/>
      <c r="AP13" s="3920"/>
      <c r="AQ13" s="3921"/>
      <c r="AR13" s="3922"/>
      <c r="AS13" s="3923"/>
      <c r="AT13" s="3924"/>
      <c r="AU13" s="3925"/>
      <c r="AV13" s="3926"/>
      <c r="AW13" s="3927"/>
      <c r="AX13" s="4096"/>
      <c r="AY13" s="375"/>
      <c r="AZ13" s="311"/>
      <c r="BB13" s="508"/>
      <c r="BC13" s="508" t="str">
        <f>IF(V13="","",V13)</f>
        <v>Добавить группу потребителей</v>
      </c>
      <c r="BD13" s="508"/>
      <c r="BE13" s="508"/>
      <c r="BF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7"/>
      <c r="BB14" s="508"/>
      <c r="BC14" s="508" t="str">
        <f>IF(V14="","",V14)</f>
        <v/>
      </c>
      <c r="BD14" s="508"/>
      <c r="BE14" s="508"/>
      <c r="BF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172</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B15" s="797"/>
      <c r="BC15" s="797" t="str">
        <f>IF(V15="","",V15)</f>
        <v>Добавить источник для дифференциации</v>
      </c>
      <c r="BD15" s="797"/>
      <c r="BE15" s="797"/>
      <c r="BF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173</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B16" s="797"/>
      <c r="BC16" s="797" t="str">
        <f>IF(V16="","",V16)</f>
        <v>Добавить централизованную систему для дифференциации</v>
      </c>
      <c r="BD16" s="797"/>
      <c r="BE16" s="797"/>
      <c r="BF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174</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B17" s="797"/>
      <c r="BC17" s="797" t="str">
        <f>IF(V17="","",V17)</f>
        <v>Добавить территорию для дифференциации</v>
      </c>
      <c r="BD17" s="797"/>
      <c r="BE17" s="797"/>
      <c r="BF17" s="526">
        <v>0</v>
      </c>
    </row>
    <row customHeight="1" ht="14.25" hidden="1">
      <c r="AF18" s="335"/>
      <c r="AO18" s="335"/>
      <c r="AP18" s="1643"/>
      <c r="AQ18" s="1643"/>
      <c r="AR18" s="1643"/>
      <c r="AS18" s="1643"/>
      <c r="AT18" s="1643"/>
      <c r="AU18" s="1643"/>
      <c r="AV18" s="1643"/>
      <c r="AW18" s="1643"/>
      <c r="AX18" s="3436"/>
      <c r="BF18" s="1163">
        <v>0</v>
      </c>
    </row>
    <row customHeight="1" ht="14.25" hidden="1">
      <c r="AG19" s="1368"/>
      <c r="AH19" s="1368"/>
      <c r="AI19" s="1368"/>
      <c r="AJ19" s="1368"/>
      <c r="AK19" s="1369"/>
      <c r="AL19" s="2275"/>
      <c r="AM19" s="2276" t="s">
        <v>65</v>
      </c>
      <c r="AN19" s="2275"/>
      <c r="AO19" s="2276" t="s">
        <v>65</v>
      </c>
      <c r="AP19" s="1643"/>
      <c r="AQ19" s="1643"/>
      <c r="AR19" s="1643"/>
      <c r="AS19" s="1643"/>
      <c r="AT19" s="1643"/>
      <c r="AU19" s="1643"/>
      <c r="AV19" s="1643"/>
      <c r="AW19" s="1643"/>
      <c r="AX19" s="3436"/>
      <c r="BF19" s="1163">
        <v>0</v>
      </c>
    </row>
    <row customHeight="1" ht="14.25" hidden="1">
      <c r="AG20" s="1368"/>
      <c r="AH20" s="1368"/>
      <c r="AI20" s="1368"/>
      <c r="AJ20" s="1368"/>
      <c r="AK20" s="1369"/>
      <c r="AL20" s="2275"/>
      <c r="AM20" s="2276"/>
      <c r="AN20" s="2275"/>
      <c r="AO20" s="2276"/>
      <c r="AP20" s="1643"/>
      <c r="AQ20" s="1643"/>
      <c r="AR20" s="1643"/>
      <c r="AS20" s="1643"/>
      <c r="AT20" s="1643"/>
      <c r="AU20" s="1643"/>
      <c r="AV20" s="1643"/>
      <c r="AW20" s="1643"/>
      <c r="AX20" s="3436"/>
      <c r="BF20" s="1163">
        <v>0</v>
      </c>
    </row>
    <row customHeight="1" ht="14.25" hidden="1">
      <c r="AG21" s="1368"/>
      <c r="AH21" s="1368"/>
      <c r="AI21" s="1368"/>
      <c r="AJ21" s="1368"/>
      <c r="AK21" s="1369"/>
      <c r="AL21" s="2275"/>
      <c r="AM21" s="2276"/>
      <c r="AN21" s="2275"/>
      <c r="AO21" s="2276"/>
      <c r="AP21" s="1643"/>
      <c r="AQ21" s="1643"/>
      <c r="AR21" s="1643"/>
      <c r="AS21" s="1643"/>
      <c r="AT21" s="1643"/>
      <c r="AU21" s="1643"/>
      <c r="AV21" s="1643"/>
      <c r="AW21" s="1643"/>
      <c r="AX21" s="3436"/>
      <c r="BF21" s="1163">
        <v>0</v>
      </c>
    </row>
    <row customHeight="1" ht="14.25" hidden="1">
      <c r="AG22" s="1368"/>
      <c r="AH22" s="1368"/>
      <c r="AI22" s="1368"/>
      <c r="AJ22" s="1368"/>
      <c r="AK22" s="336" t="str">
        <f>AL19&amp;"-"&amp;AN19</f>
        <v>-</v>
      </c>
      <c r="AL22" s="2276"/>
      <c r="AM22" s="2276"/>
      <c r="AN22" s="2276"/>
      <c r="AO22" s="2276"/>
      <c r="AP22" s="1643"/>
      <c r="AQ22" s="1643"/>
      <c r="AR22" s="1643"/>
      <c r="AS22" s="1643"/>
      <c r="AT22" s="1643"/>
      <c r="AU22" s="1643"/>
      <c r="AV22" s="1643"/>
      <c r="AW22" s="1643"/>
      <c r="AX22" s="3436"/>
      <c r="BF22" s="1163">
        <v>0</v>
      </c>
    </row>
    <row customHeight="1" ht="14.25" hidden="1">
      <c r="AO23" s="335"/>
      <c r="AP23" s="1643"/>
      <c r="AQ23" s="1643"/>
      <c r="AR23" s="1643"/>
      <c r="AS23" s="1643"/>
      <c r="AT23" s="1643"/>
      <c r="AU23" s="1643"/>
      <c r="AV23" s="1643"/>
      <c r="AW23" s="1643"/>
      <c r="AX23" s="3436"/>
      <c r="BF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457</v>
      </c>
      <c r="Q24" s="1370"/>
      <c r="R24" s="1379"/>
      <c r="S24" s="1379"/>
      <c r="T24" s="1379"/>
      <c r="U24" s="737"/>
      <c r="AC24" s="1375"/>
      <c r="AE24" s="1375"/>
      <c r="AF24" s="1374"/>
      <c r="AL24" s="1375"/>
      <c r="AN24" s="1375"/>
      <c r="AO24" s="1374"/>
      <c r="AP24" s="1374"/>
      <c r="AQ24" s="1374"/>
      <c r="AR24" s="1374"/>
      <c r="AS24" s="1374"/>
      <c r="AT24" s="1374"/>
      <c r="AU24" s="1375"/>
      <c r="AV24" s="1374"/>
      <c r="AW24" s="1375"/>
      <c r="AX24" s="3460"/>
      <c r="BA24" s="519"/>
      <c r="BB24" s="519"/>
      <c r="BC24" s="519"/>
      <c r="BD24" s="519"/>
      <c r="BE24" s="519"/>
      <c r="BF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P25" s="1374"/>
      <c r="AQ25" s="1374"/>
      <c r="AR25" s="1374"/>
      <c r="AS25" s="1374"/>
      <c r="AT25" s="1374"/>
      <c r="AU25" s="1374"/>
      <c r="AV25" s="1374"/>
      <c r="AW25" s="1374"/>
      <c r="AX25" s="3460"/>
      <c r="BA25" s="519"/>
      <c r="BB25" s="519"/>
      <c r="BC25" s="519"/>
      <c r="BD25" s="519"/>
      <c r="BE25" s="519"/>
      <c r="BF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458</v>
      </c>
      <c r="Q26" s="1370"/>
      <c r="R26" s="1379"/>
      <c r="S26" s="1379"/>
      <c r="T26" s="1379"/>
      <c r="U26" s="737"/>
      <c r="V26" s="1168" t="s">
        <v>459</v>
      </c>
      <c r="AD26" s="194" t="s">
        <v>460</v>
      </c>
      <c r="AF26" s="194" t="s">
        <v>461</v>
      </c>
      <c r="AG26" s="1168" t="s">
        <v>459</v>
      </c>
      <c r="AM26" s="194" t="s">
        <v>462</v>
      </c>
      <c r="AO26" s="194" t="s">
        <v>461</v>
      </c>
      <c r="AP26" s="1374"/>
      <c r="AQ26" s="1374"/>
      <c r="AR26" s="1374"/>
      <c r="AS26" s="1374"/>
      <c r="AT26" s="1374"/>
      <c r="AU26" s="1374"/>
      <c r="AV26" s="1378" t="s">
        <v>460</v>
      </c>
      <c r="AW26" s="1374"/>
      <c r="AX26" s="3462" t="s">
        <v>461</v>
      </c>
      <c r="BA26" s="519"/>
      <c r="BB26" s="519"/>
      <c r="BC26" s="519"/>
      <c r="BD26" s="519"/>
      <c r="BE26" s="519"/>
      <c r="BF26" s="1168">
        <v>0</v>
      </c>
    </row>
    <row customHeight="1" ht="14.25" hidden="1">
      <c r="P27" s="1318"/>
      <c r="AP27" s="1643"/>
      <c r="AQ27" s="1643"/>
      <c r="AR27" s="1643"/>
      <c r="AS27" s="1643"/>
      <c r="AT27" s="1643"/>
      <c r="AU27" s="1643"/>
      <c r="AV27" s="1643"/>
      <c r="AW27" s="1643"/>
      <c r="AX27" s="3436"/>
      <c r="BF27" s="1163">
        <v>0</v>
      </c>
    </row>
    <row customHeight="1" ht="14.25" hidden="1">
      <c r="P28" s="1318"/>
      <c r="AP28" s="1643"/>
      <c r="AQ28" s="1643"/>
      <c r="AR28" s="1643"/>
      <c r="AS28" s="1643"/>
      <c r="AT28" s="1643"/>
      <c r="AU28" s="1643"/>
      <c r="AV28" s="1643"/>
      <c r="AW28" s="1643"/>
      <c r="AX28" s="3436"/>
      <c r="BF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P29" s="1643"/>
      <c r="AQ29" s="1643"/>
      <c r="AR29" s="1643"/>
      <c r="AS29" s="1643"/>
      <c r="AT29" s="1643"/>
      <c r="AU29" s="1643"/>
      <c r="AV29" s="1643"/>
      <c r="AW29" s="1643"/>
      <c r="AX29" s="3436"/>
      <c r="BF29" s="1163">
        <v>14</v>
      </c>
    </row>
    <row customHeight="1" ht="56.699999999999996">
      <c r="R30" s="384"/>
      <c r="S30" s="384"/>
      <c r="T30" s="384"/>
      <c r="U30" s="225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P30" s="2256"/>
      <c r="AQ30" s="2256"/>
      <c r="AR30" s="2256"/>
      <c r="AS30" s="2256"/>
      <c r="AT30" s="2256"/>
      <c r="AU30" s="2256"/>
      <c r="AV30" s="2256"/>
      <c r="AW30" s="2256"/>
      <c r="AX30" s="3463"/>
      <c r="BF30" s="1163">
        <v>54</v>
      </c>
    </row>
    <row customHeight="1" ht="14.699999999999998">
      <c r="R31" s="384"/>
      <c r="S31" s="384"/>
      <c r="T31" s="384"/>
      <c r="U31" s="2257" t="str">
        <f>IF(org=0,"Не определено",org)</f>
        <v>АО "ТЭК СПБ"</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P31" s="2257"/>
      <c r="AQ31" s="2257"/>
      <c r="AR31" s="2257"/>
      <c r="AS31" s="2257"/>
      <c r="AT31" s="2257"/>
      <c r="AU31" s="2257"/>
      <c r="AV31" s="2257"/>
      <c r="AW31" s="2257"/>
      <c r="AX31" s="3464"/>
      <c r="BF31" s="1163">
        <v>14</v>
      </c>
    </row>
    <row customHeight="1" ht="14.25">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330"/>
      <c r="AQ32" s="330"/>
      <c r="AR32" s="330"/>
      <c r="AS32" s="330"/>
      <c r="AT32" s="330"/>
      <c r="AU32" s="330"/>
      <c r="AV32" s="330"/>
      <c r="AW32" s="330"/>
      <c r="AX32" s="3465"/>
      <c r="AY32" s="517"/>
      <c r="BF32" s="1163">
        <v>0</v>
      </c>
    </row>
    <row s="1861" customFormat="1" customHeight="1" ht="25.5">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Комитет по тарифам Санкт-Петербурга</v>
      </c>
      <c r="Y33" s="2259"/>
      <c r="Z33" s="2259"/>
      <c r="AA33" s="2259"/>
      <c r="AB33" s="2259"/>
      <c r="AC33" s="2259"/>
      <c r="AD33" s="2259"/>
      <c r="AE33" s="2259"/>
      <c r="AF33" s="334"/>
      <c r="AG33" s="2259" t="str">
        <f>IF(TITLE_NAME_OR_PR_CHANGE="",IF(TITLE_NAME_OR_PR="","",TITLE_NAME_OR_PR),TITLE_NAME_OR_PR_CHANGE)</f>
        <v>Комитет по тарифам Санкт-Петербурга</v>
      </c>
      <c r="AH33" s="2259"/>
      <c r="AI33" s="2259"/>
      <c r="AJ33" s="2259"/>
      <c r="AK33" s="2259"/>
      <c r="AL33" s="2259"/>
      <c r="AM33" s="2259"/>
      <c r="AN33" s="2259"/>
      <c r="AO33" s="334"/>
      <c r="AP33" s="2259" t="str">
        <f>IF(TITLE_NAME_OR_PR_CHANGE="",IF(TITLE_NAME_OR_PR="","",TITLE_NAME_OR_PR),TITLE_NAME_OR_PR_CHANGE)</f>
        <v>Комитет по тарифам Санкт-Петербурга</v>
      </c>
      <c r="AQ33" s="2259"/>
      <c r="AR33" s="2259"/>
      <c r="AS33" s="2259"/>
      <c r="AT33" s="2259"/>
      <c r="AU33" s="2259"/>
      <c r="AV33" s="2259"/>
      <c r="AW33" s="2259"/>
      <c r="AX33" s="3436"/>
      <c r="AY33" s="334"/>
      <c r="AZ33" s="288"/>
      <c r="BA33" s="376"/>
      <c r="BB33" s="376"/>
      <c r="BC33" s="376"/>
      <c r="BD33" s="376"/>
      <c r="BE33" s="376"/>
      <c r="BF33" s="426">
        <v>0</v>
      </c>
    </row>
    <row s="1861" customFormat="1" customHeight="1" ht="18.75">
      <c r="A34" s="1256"/>
      <c r="B34" s="1256"/>
      <c r="C34" s="1256"/>
      <c r="D34" s="1256"/>
      <c r="E34" s="1256"/>
      <c r="F34" s="1256"/>
      <c r="G34" s="1256"/>
      <c r="H34" s="1256"/>
      <c r="I34" s="1256"/>
      <c r="J34" s="1256"/>
      <c r="K34" s="1256"/>
      <c r="L34" s="1256"/>
      <c r="M34" s="1388"/>
      <c r="N34" s="1256"/>
      <c r="O34" s="1256"/>
      <c r="P34" s="1256"/>
      <c r="U34" s="2258" t="s">
        <v>463</v>
      </c>
      <c r="V34" s="2258"/>
      <c r="W34" s="1380"/>
      <c r="X34" s="2272" t="str">
        <f>IF(TITLE_DATE_PR_CHANGE="",IF(TITLE_DATE_PR="","",TITLE_DATE_PR),TITLE_DATE_PR_CHANGE)</f>
        <v>46010</v>
      </c>
      <c r="Y34" s="2272"/>
      <c r="Z34" s="2272"/>
      <c r="AA34" s="2272"/>
      <c r="AB34" s="2272"/>
      <c r="AC34" s="2272"/>
      <c r="AD34" s="2272"/>
      <c r="AE34" s="2272"/>
      <c r="AF34" s="334"/>
      <c r="AG34" s="2272" t="str">
        <f>IF(TITLE_DATE_PR_CHANGE="",IF(TITLE_DATE_PR="","",TITLE_DATE_PR),TITLE_DATE_PR_CHANGE)</f>
        <v>46010</v>
      </c>
      <c r="AH34" s="2272"/>
      <c r="AI34" s="2272"/>
      <c r="AJ34" s="2272"/>
      <c r="AK34" s="2272"/>
      <c r="AL34" s="2272"/>
      <c r="AM34" s="2272"/>
      <c r="AN34" s="2272"/>
      <c r="AO34" s="334"/>
      <c r="AP34" s="2272" t="str">
        <f>IF(TITLE_DATE_PR_CHANGE="",IF(TITLE_DATE_PR="","",TITLE_DATE_PR),TITLE_DATE_PR_CHANGE)</f>
        <v>46010</v>
      </c>
      <c r="AQ34" s="2272"/>
      <c r="AR34" s="2272"/>
      <c r="AS34" s="2272"/>
      <c r="AT34" s="2272"/>
      <c r="AU34" s="2272"/>
      <c r="AV34" s="2272"/>
      <c r="AW34" s="2272"/>
      <c r="AX34" s="3436"/>
      <c r="AY34" s="334"/>
      <c r="AZ34" s="288"/>
      <c r="BA34" s="376"/>
      <c r="BB34" s="376"/>
      <c r="BC34" s="376"/>
      <c r="BD34" s="376"/>
      <c r="BE34" s="376"/>
      <c r="BF34" s="426">
        <v>0</v>
      </c>
    </row>
    <row s="1861" customFormat="1" customHeight="1" ht="18.75">
      <c r="A35" s="1256"/>
      <c r="B35" s="1256"/>
      <c r="C35" s="1256"/>
      <c r="D35" s="1256"/>
      <c r="E35" s="1256"/>
      <c r="F35" s="1256"/>
      <c r="G35" s="1256"/>
      <c r="H35" s="1256"/>
      <c r="I35" s="1256"/>
      <c r="J35" s="1256"/>
      <c r="K35" s="1256"/>
      <c r="L35" s="1256"/>
      <c r="M35" s="1388"/>
      <c r="N35" s="1256"/>
      <c r="O35" s="1256"/>
      <c r="P35" s="1256"/>
      <c r="U35" s="2258" t="s">
        <v>464</v>
      </c>
      <c r="V35" s="2258"/>
      <c r="W35" s="1380"/>
      <c r="X35" s="2259" t="str">
        <f>IF(TITLE_NUMBER_PR_CHANGE="",IF(TITLE_NUMBER_PR="","",TITLE_NUMBER_PR),TITLE_NUMBER_PR_CHANGE)</f>
        <v>266-р</v>
      </c>
      <c r="Y35" s="2259"/>
      <c r="Z35" s="2259"/>
      <c r="AA35" s="2259"/>
      <c r="AB35" s="2259"/>
      <c r="AC35" s="2259"/>
      <c r="AD35" s="2259"/>
      <c r="AE35" s="2259"/>
      <c r="AF35" s="334"/>
      <c r="AG35" s="2259" t="str">
        <f>IF(TITLE_NUMBER_PR_CHANGE="",IF(TITLE_NUMBER_PR="","",TITLE_NUMBER_PR),TITLE_NUMBER_PR_CHANGE)</f>
        <v>266-р</v>
      </c>
      <c r="AH35" s="2259"/>
      <c r="AI35" s="2259"/>
      <c r="AJ35" s="2259"/>
      <c r="AK35" s="2259"/>
      <c r="AL35" s="2259"/>
      <c r="AM35" s="2259"/>
      <c r="AN35" s="2259"/>
      <c r="AO35" s="334"/>
      <c r="AP35" s="2259" t="str">
        <f>IF(TITLE_NUMBER_PR_CHANGE="",IF(TITLE_NUMBER_PR="","",TITLE_NUMBER_PR),TITLE_NUMBER_PR_CHANGE)</f>
        <v>266-р</v>
      </c>
      <c r="AQ35" s="2259"/>
      <c r="AR35" s="2259"/>
      <c r="AS35" s="2259"/>
      <c r="AT35" s="2259"/>
      <c r="AU35" s="2259"/>
      <c r="AV35" s="2259"/>
      <c r="AW35" s="2259"/>
      <c r="AX35" s="3436"/>
      <c r="AY35" s="334"/>
      <c r="AZ35" s="288"/>
      <c r="BA35" s="376"/>
      <c r="BB35" s="376"/>
      <c r="BC35" s="376"/>
      <c r="BD35" s="376"/>
      <c r="BE35" s="376"/>
      <c r="BF35" s="426">
        <v>0</v>
      </c>
    </row>
    <row s="1861" customFormat="1" customHeight="1" ht="18.75">
      <c r="A36" s="1256"/>
      <c r="B36" s="1256"/>
      <c r="C36" s="1256"/>
      <c r="D36" s="1256"/>
      <c r="E36" s="1256"/>
      <c r="F36" s="1256"/>
      <c r="G36" s="1256"/>
      <c r="H36" s="1256"/>
      <c r="I36" s="1256"/>
      <c r="J36" s="1256"/>
      <c r="K36" s="1256"/>
      <c r="L36" s="1256"/>
      <c r="M36" s="1388"/>
      <c r="N36" s="1256"/>
      <c r="O36" s="1256"/>
      <c r="P36" s="1256"/>
      <c r="U36" s="2258" t="s">
        <v>44</v>
      </c>
      <c r="V36" s="2258"/>
      <c r="W36" s="1380"/>
      <c r="X36" s="2259" t="str">
        <f>IF(TITLE_IST_PUB_CHANGE="",IF(TITLE_IST_PUB="","",TITLE_IST_PUB),TITLE_IST_PUB_CHANGE)</f>
        <v>https://tarifspb.ru/tariffs/document/2287/
Официальный сайт Комитета по тарифам Санкт-Петербурга в сети интернет</v>
      </c>
      <c r="Y36" s="2259"/>
      <c r="Z36" s="2259"/>
      <c r="AA36" s="2259"/>
      <c r="AB36" s="2259"/>
      <c r="AC36" s="2259"/>
      <c r="AD36" s="2259"/>
      <c r="AE36" s="2259"/>
      <c r="AF36" s="334"/>
      <c r="AG36" s="2259" t="str">
        <f>IF(TITLE_IST_PUB_CHANGE="",IF(TITLE_IST_PUB="","",TITLE_IST_PUB),TITLE_IST_PUB_CHANGE)</f>
        <v>https://tarifspb.ru/tariffs/document/2287/
Официальный сайт Комитета по тарифам Санкт-Петербурга в сети интернет</v>
      </c>
      <c r="AH36" s="2259"/>
      <c r="AI36" s="2259"/>
      <c r="AJ36" s="2259"/>
      <c r="AK36" s="2259"/>
      <c r="AL36" s="2259"/>
      <c r="AM36" s="2259"/>
      <c r="AN36" s="2259"/>
      <c r="AO36" s="334"/>
      <c r="AP36" s="2259" t="str">
        <f>IF(TITLE_IST_PUB_CHANGE="",IF(TITLE_IST_PUB="","",TITLE_IST_PUB),TITLE_IST_PUB_CHANGE)</f>
        <v>https://tarifspb.ru/tariffs/document/2287/
Официальный сайт Комитета по тарифам Санкт-Петербурга в сети интернет</v>
      </c>
      <c r="AQ36" s="2259"/>
      <c r="AR36" s="2259"/>
      <c r="AS36" s="2259"/>
      <c r="AT36" s="2259"/>
      <c r="AU36" s="2259"/>
      <c r="AV36" s="2259"/>
      <c r="AW36" s="2259"/>
      <c r="AX36" s="3436"/>
      <c r="AY36" s="334"/>
      <c r="AZ36" s="288"/>
      <c r="BA36" s="376"/>
      <c r="BB36" s="376"/>
      <c r="BC36" s="376"/>
      <c r="BD36" s="376"/>
      <c r="BE36" s="376"/>
      <c r="BF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330"/>
      <c r="AQ37" s="330"/>
      <c r="AR37" s="330"/>
      <c r="AS37" s="330"/>
      <c r="AT37" s="330"/>
      <c r="AU37" s="330"/>
      <c r="AV37" s="330"/>
      <c r="AW37" s="330"/>
      <c r="AX37" s="3465"/>
      <c r="AY37" s="517"/>
      <c r="BF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465</v>
      </c>
      <c r="V38" s="2258"/>
      <c r="W38" s="1380"/>
      <c r="X38" s="2272" t="str">
        <f>IF(TITLE_DATE_PR_CHANGE="",IF(TITLE_DATE_PR="","",TITLE_DATE_PR),TITLE_DATE_PR_CHANGE)</f>
        <v>46010</v>
      </c>
      <c r="Y38" s="2272"/>
      <c r="Z38" s="2272"/>
      <c r="AA38" s="2272"/>
      <c r="AB38" s="2272"/>
      <c r="AC38" s="2272"/>
      <c r="AD38" s="2272"/>
      <c r="AE38" s="2272"/>
      <c r="AF38" s="334"/>
      <c r="AG38" s="2272" t="str">
        <f>IF(TITLE_DATE_PR_CHANGE="",IF(TITLE_DATE_PR="","",TITLE_DATE_PR),TITLE_DATE_PR_CHANGE)</f>
        <v>46010</v>
      </c>
      <c r="AH38" s="2272"/>
      <c r="AI38" s="2272"/>
      <c r="AJ38" s="2272"/>
      <c r="AK38" s="2272"/>
      <c r="AL38" s="2272"/>
      <c r="AM38" s="2272"/>
      <c r="AN38" s="2272"/>
      <c r="AO38" s="334"/>
      <c r="AP38" s="2272" t="str">
        <f>IF(TITLE_DATE_PR_CHANGE="",IF(TITLE_DATE_PR="","",TITLE_DATE_PR),TITLE_DATE_PR_CHANGE)</f>
        <v>46010</v>
      </c>
      <c r="AQ38" s="2272"/>
      <c r="AR38" s="2272"/>
      <c r="AS38" s="2272"/>
      <c r="AT38" s="2272"/>
      <c r="AU38" s="2272"/>
      <c r="AV38" s="2272"/>
      <c r="AW38" s="2272"/>
      <c r="AX38" s="3436"/>
      <c r="AY38" s="334"/>
      <c r="AZ38" s="288"/>
      <c r="BA38" s="376"/>
      <c r="BB38" s="376"/>
      <c r="BC38" s="376"/>
      <c r="BD38" s="376"/>
      <c r="BE38" s="376"/>
      <c r="BF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466</v>
      </c>
      <c r="V39" s="2258"/>
      <c r="W39" s="1380"/>
      <c r="X39" s="2259" t="str">
        <f>IF(TITLE_NUMBER_PR_CHANGE="",IF(TITLE_NUMBER_PR="","",TITLE_NUMBER_PR),TITLE_NUMBER_PR_CHANGE)</f>
        <v>266-р</v>
      </c>
      <c r="Y39" s="2259"/>
      <c r="Z39" s="2259"/>
      <c r="AA39" s="2259"/>
      <c r="AB39" s="2259"/>
      <c r="AC39" s="2259"/>
      <c r="AD39" s="2259"/>
      <c r="AE39" s="2259"/>
      <c r="AF39" s="334"/>
      <c r="AG39" s="2259" t="str">
        <f>IF(TITLE_NUMBER_PR_CHANGE="",IF(TITLE_NUMBER_PR="","",TITLE_NUMBER_PR),TITLE_NUMBER_PR_CHANGE)</f>
        <v>266-р</v>
      </c>
      <c r="AH39" s="2259"/>
      <c r="AI39" s="2259"/>
      <c r="AJ39" s="2259"/>
      <c r="AK39" s="2259"/>
      <c r="AL39" s="2259"/>
      <c r="AM39" s="2259"/>
      <c r="AN39" s="2259"/>
      <c r="AO39" s="334"/>
      <c r="AP39" s="2259" t="str">
        <f>IF(TITLE_NUMBER_PR_CHANGE="",IF(TITLE_NUMBER_PR="","",TITLE_NUMBER_PR),TITLE_NUMBER_PR_CHANGE)</f>
        <v>266-р</v>
      </c>
      <c r="AQ39" s="2259"/>
      <c r="AR39" s="2259"/>
      <c r="AS39" s="2259"/>
      <c r="AT39" s="2259"/>
      <c r="AU39" s="2259"/>
      <c r="AV39" s="2259"/>
      <c r="AW39" s="2259"/>
      <c r="AX39" s="3436"/>
      <c r="AY39" s="334"/>
      <c r="AZ39" s="288"/>
      <c r="BA39" s="376"/>
      <c r="BB39" s="376"/>
      <c r="BC39" s="376"/>
      <c r="BD39" s="376"/>
      <c r="BE39" s="376"/>
      <c r="BF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467</v>
      </c>
      <c r="AG40" s="334"/>
      <c r="AH40" s="334"/>
      <c r="AI40" s="334"/>
      <c r="AJ40" s="334"/>
      <c r="AK40" s="334"/>
      <c r="AL40" s="334"/>
      <c r="AM40" s="334"/>
      <c r="AN40" s="334"/>
      <c r="AO40" s="286" t="s">
        <v>467</v>
      </c>
      <c r="AP40" s="1643"/>
      <c r="AQ40" s="1643"/>
      <c r="AR40" s="1643"/>
      <c r="AS40" s="1643"/>
      <c r="AT40" s="1643"/>
      <c r="AU40" s="1643"/>
      <c r="AV40" s="1643"/>
      <c r="AW40" s="1643"/>
      <c r="AX40" s="3468" t="s">
        <v>467</v>
      </c>
      <c r="BA40" s="376"/>
      <c r="BB40" s="376"/>
      <c r="BC40" s="376"/>
      <c r="BD40" s="376"/>
      <c r="BE40" s="376"/>
      <c r="BF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P41" s="2260" t="s">
        <v>175</v>
      </c>
      <c r="AQ41" s="2260"/>
      <c r="AR41" s="2260"/>
      <c r="AS41" s="2260"/>
      <c r="AT41" s="2260"/>
      <c r="AU41" s="2260"/>
      <c r="AV41" s="2260"/>
      <c r="AW41" s="2260"/>
      <c r="AX41" s="3469"/>
      <c r="BF41" s="1163">
        <v>14</v>
      </c>
    </row>
    <row customHeight="1" ht="15">
      <c r="R42" s="384"/>
      <c r="S42" s="384"/>
      <c r="T42" s="384"/>
      <c r="U42" s="2135" t="s">
        <v>343</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374" t="s">
        <v>343</v>
      </c>
      <c r="AQ42" s="2374"/>
      <c r="AR42" s="2374"/>
      <c r="AS42" s="2374"/>
      <c r="AT42" s="2374"/>
      <c r="AU42" s="2374"/>
      <c r="AV42" s="2374"/>
      <c r="AW42" s="2374"/>
      <c r="AX42" s="3470"/>
      <c r="AY42" s="2135"/>
      <c r="AZ42" s="2135"/>
      <c r="BF42" s="1163"/>
    </row>
    <row customHeight="1" ht="14.699999999999998">
      <c r="R43" s="384"/>
      <c r="S43" s="384"/>
      <c r="T43" s="384"/>
      <c r="U43" s="2281" t="s">
        <v>92</v>
      </c>
      <c r="V43" s="2217" t="s">
        <v>468</v>
      </c>
      <c r="W43" s="309"/>
      <c r="X43" s="2282" t="s">
        <v>469</v>
      </c>
      <c r="Y43" s="2299"/>
      <c r="Z43" s="2299"/>
      <c r="AA43" s="2299"/>
      <c r="AB43" s="2299"/>
      <c r="AC43" s="2283"/>
      <c r="AD43" s="2283"/>
      <c r="AE43" s="2284"/>
      <c r="AF43" s="2285" t="s">
        <v>470</v>
      </c>
      <c r="AG43" s="2282" t="s">
        <v>469</v>
      </c>
      <c r="AH43" s="2299"/>
      <c r="AI43" s="2299"/>
      <c r="AJ43" s="2299"/>
      <c r="AK43" s="2299"/>
      <c r="AL43" s="2283"/>
      <c r="AM43" s="2283"/>
      <c r="AN43" s="2284"/>
      <c r="AO43" s="2285" t="s">
        <v>471</v>
      </c>
      <c r="AP43" s="2407" t="s">
        <v>469</v>
      </c>
      <c r="AQ43" s="2299"/>
      <c r="AR43" s="2299"/>
      <c r="AS43" s="2299"/>
      <c r="AT43" s="2299"/>
      <c r="AU43" s="2408"/>
      <c r="AV43" s="2408"/>
      <c r="AW43" s="2409"/>
      <c r="AX43" s="3473" t="s">
        <v>470</v>
      </c>
      <c r="AY43" s="2288" t="s">
        <v>472</v>
      </c>
      <c r="AZ43" s="2135"/>
      <c r="BF43" s="1163">
        <v>14</v>
      </c>
    </row>
    <row customHeight="1" ht="35.699999999999996">
      <c r="R44" s="384"/>
      <c r="S44" s="384"/>
      <c r="T44" s="384"/>
      <c r="U44" s="2281"/>
      <c r="V44" s="2217"/>
      <c r="W44" s="1039"/>
      <c r="X44" s="2302" t="s">
        <v>501</v>
      </c>
      <c r="Y44" s="2320" t="s">
        <v>502</v>
      </c>
      <c r="Z44" s="2320"/>
      <c r="AA44" s="2320"/>
      <c r="AB44" s="2320"/>
      <c r="AC44" s="2302" t="s">
        <v>476</v>
      </c>
      <c r="AD44" s="2619"/>
      <c r="AE44" s="2322"/>
      <c r="AF44" s="2286"/>
      <c r="AG44" s="2302" t="s">
        <v>501</v>
      </c>
      <c r="AH44" s="2320" t="s">
        <v>502</v>
      </c>
      <c r="AI44" s="2320"/>
      <c r="AJ44" s="2320"/>
      <c r="AK44" s="2320"/>
      <c r="AL44" s="2302" t="s">
        <v>476</v>
      </c>
      <c r="AM44" s="2619"/>
      <c r="AN44" s="2322"/>
      <c r="AO44" s="2286"/>
      <c r="AP44" s="2302" t="s">
        <v>501</v>
      </c>
      <c r="AQ44" s="2374" t="s">
        <v>502</v>
      </c>
      <c r="AR44" s="2374"/>
      <c r="AS44" s="2374"/>
      <c r="AT44" s="2374"/>
      <c r="AU44" s="2302" t="s">
        <v>476</v>
      </c>
      <c r="AV44" s="2619"/>
      <c r="AW44" s="2322"/>
      <c r="AX44" s="3476"/>
      <c r="AY44" s="2289"/>
      <c r="AZ44" s="2135"/>
      <c r="BF44" s="1163">
        <v>34</v>
      </c>
    </row>
    <row customHeight="1" ht="14.699999999999998">
      <c r="R45" s="384"/>
      <c r="S45" s="384"/>
      <c r="T45" s="384"/>
      <c r="U45" s="2281"/>
      <c r="V45" s="2217"/>
      <c r="W45" s="1039"/>
      <c r="X45" s="2333"/>
      <c r="Y45" s="2325" t="s">
        <v>503</v>
      </c>
      <c r="Z45" s="2278" t="s">
        <v>504</v>
      </c>
      <c r="AA45" s="2328"/>
      <c r="AB45" s="2279"/>
      <c r="AC45" s="2303"/>
      <c r="AD45" s="2620"/>
      <c r="AE45" s="2324"/>
      <c r="AF45" s="2286"/>
      <c r="AG45" s="2333"/>
      <c r="AH45" s="2325" t="s">
        <v>503</v>
      </c>
      <c r="AI45" s="2278" t="s">
        <v>504</v>
      </c>
      <c r="AJ45" s="2328"/>
      <c r="AK45" s="2279"/>
      <c r="AL45" s="2303"/>
      <c r="AM45" s="2620"/>
      <c r="AN45" s="2324"/>
      <c r="AO45" s="2286"/>
      <c r="AP45" s="2333"/>
      <c r="AQ45" s="2325" t="s">
        <v>503</v>
      </c>
      <c r="AR45" s="2278" t="s">
        <v>504</v>
      </c>
      <c r="AS45" s="2328"/>
      <c r="AT45" s="2279"/>
      <c r="AU45" s="2303"/>
      <c r="AV45" s="2620"/>
      <c r="AW45" s="2324"/>
      <c r="AX45" s="3476"/>
      <c r="AY45" s="2289"/>
      <c r="AZ45" s="2135"/>
      <c r="BF45" s="1163">
        <v>14</v>
      </c>
    </row>
    <row customHeight="1" ht="27.299999999999997">
      <c r="R46" s="384"/>
      <c r="S46" s="384"/>
      <c r="T46" s="384"/>
      <c r="U46" s="2281"/>
      <c r="V46" s="2217"/>
      <c r="W46" s="1039"/>
      <c r="X46" s="2333"/>
      <c r="Y46" s="2326"/>
      <c r="Z46" s="2325" t="s">
        <v>505</v>
      </c>
      <c r="AA46" s="2278" t="s">
        <v>506</v>
      </c>
      <c r="AB46" s="2279"/>
      <c r="AC46" s="2325" t="s">
        <v>486</v>
      </c>
      <c r="AD46" s="2329" t="s">
        <v>487</v>
      </c>
      <c r="AE46" s="2330"/>
      <c r="AF46" s="2286"/>
      <c r="AG46" s="2333"/>
      <c r="AH46" s="2326"/>
      <c r="AI46" s="2325" t="s">
        <v>505</v>
      </c>
      <c r="AJ46" s="2278" t="s">
        <v>506</v>
      </c>
      <c r="AK46" s="2279"/>
      <c r="AL46" s="2325" t="s">
        <v>486</v>
      </c>
      <c r="AM46" s="2329" t="s">
        <v>487</v>
      </c>
      <c r="AN46" s="2330"/>
      <c r="AO46" s="2286"/>
      <c r="AP46" s="2333"/>
      <c r="AQ46" s="2326"/>
      <c r="AR46" s="2325" t="s">
        <v>505</v>
      </c>
      <c r="AS46" s="2278" t="s">
        <v>506</v>
      </c>
      <c r="AT46" s="2279"/>
      <c r="AU46" s="2325" t="s">
        <v>486</v>
      </c>
      <c r="AV46" s="2329" t="s">
        <v>487</v>
      </c>
      <c r="AW46" s="2330"/>
      <c r="AX46" s="3476"/>
      <c r="AY46" s="2289"/>
      <c r="AZ46" s="2135"/>
      <c r="BF46" s="1163">
        <v>26</v>
      </c>
    </row>
    <row customHeight="1" ht="65.25">
      <c r="A47" s="1267"/>
      <c r="B47" s="1267" t="s">
        <v>139</v>
      </c>
      <c r="C47" s="1267" t="s">
        <v>140</v>
      </c>
      <c r="D47" s="1267" t="s">
        <v>141</v>
      </c>
      <c r="E47" s="1318" t="s">
        <v>477</v>
      </c>
      <c r="F47" s="1318" t="s">
        <v>478</v>
      </c>
      <c r="G47" s="1318" t="s">
        <v>479</v>
      </c>
      <c r="H47" s="1318" t="s">
        <v>480</v>
      </c>
      <c r="I47" s="1318" t="s">
        <v>481</v>
      </c>
      <c r="J47" s="1318" t="s">
        <v>482</v>
      </c>
      <c r="K47" s="1318" t="s">
        <v>483</v>
      </c>
      <c r="L47" s="1318" t="s">
        <v>507</v>
      </c>
      <c r="M47" s="1318" t="s">
        <v>458</v>
      </c>
      <c r="R47" s="384"/>
      <c r="S47" s="384"/>
      <c r="T47" s="384"/>
      <c r="U47" s="2281"/>
      <c r="V47" s="2217"/>
      <c r="W47" s="310"/>
      <c r="X47" s="2303"/>
      <c r="Y47" s="2327"/>
      <c r="Z47" s="2327"/>
      <c r="AA47" s="1230" t="s">
        <v>508</v>
      </c>
      <c r="AB47" s="1230" t="s">
        <v>509</v>
      </c>
      <c r="AC47" s="2327"/>
      <c r="AD47" s="2331"/>
      <c r="AE47" s="2332"/>
      <c r="AF47" s="2287"/>
      <c r="AG47" s="2303"/>
      <c r="AH47" s="2327"/>
      <c r="AI47" s="2327"/>
      <c r="AJ47" s="1230" t="s">
        <v>508</v>
      </c>
      <c r="AK47" s="1230" t="s">
        <v>509</v>
      </c>
      <c r="AL47" s="2327"/>
      <c r="AM47" s="2331"/>
      <c r="AN47" s="2332"/>
      <c r="AO47" s="2287"/>
      <c r="AP47" s="2303"/>
      <c r="AQ47" s="2327"/>
      <c r="AR47" s="2327"/>
      <c r="AS47" s="2585" t="s">
        <v>508</v>
      </c>
      <c r="AT47" s="2585" t="s">
        <v>509</v>
      </c>
      <c r="AU47" s="2327"/>
      <c r="AV47" s="2331"/>
      <c r="AW47" s="2332"/>
      <c r="AX47" s="3479"/>
      <c r="AY47" s="2290"/>
      <c r="AZ47" s="2135"/>
      <c r="BF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113</v>
      </c>
      <c r="V48" s="1263" t="s">
        <v>114</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2280">
        <f>OFFSET(AP48,0,-1)+1</f>
        <v>6</v>
      </c>
      <c r="AQ48" s="1349"/>
      <c r="AR48" s="1349"/>
      <c r="AS48" s="1349">
        <f>OFFSET(AS48,0,-1)+1</f>
        <v>1</v>
      </c>
      <c r="AT48" s="1349">
        <f>OFFSET(AT48,0,-1)+1</f>
        <v>2</v>
      </c>
      <c r="AU48" s="2280">
        <f>OFFSET(AU48,0,-1)+1</f>
        <v>3</v>
      </c>
      <c r="AV48" s="2280">
        <f>OFFSET(AV48,0,-1)+1</f>
        <v>4</v>
      </c>
      <c r="AW48" s="2280"/>
      <c r="AX48" s="3480">
        <f>OFFSET(AX48,0,-2)+1</f>
        <v>5</v>
      </c>
      <c r="AY48" s="1253">
        <f>OFFSET(AY48,0,-1)</f>
        <v>5</v>
      </c>
      <c r="AZ48" s="1343">
        <f>OFFSET(AZ48,0,-1)+1</f>
        <v>6</v>
      </c>
      <c r="BA48" s="519"/>
      <c r="BB48" s="519"/>
      <c r="BC48" s="519"/>
      <c r="BD48" s="519"/>
      <c r="BE48" s="519"/>
      <c r="BF48" s="504">
        <v>0</v>
      </c>
    </row>
    <row customHeight="1" ht="22.049999999999997">
      <c r="A49" s="1275" t="s">
        <v>213</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1</v>
      </c>
      <c r="V49" s="306" t="s">
        <v>127</v>
      </c>
      <c r="W49" s="308"/>
      <c r="X49" s="2250"/>
      <c r="Y49" s="2251"/>
      <c r="Z49" s="2251"/>
      <c r="AA49" s="2251"/>
      <c r="AB49" s="2251"/>
      <c r="AC49" s="2251"/>
      <c r="AD49" s="2251"/>
      <c r="AE49" s="2251"/>
      <c r="AF49" s="2252"/>
      <c r="AG49" s="2250" t="str">
        <f>INDEX(PT_DIFFERENTIATION_NTAR,MATCH(A49,PT_DIFFERENTIATION_NTAR_ID,0))</f>
        <v>Тарифы на горячую воду (горячее водоснабжение), поставляемую АО "ТЭК СПб" в открытых системах теплоснабжения потребителям, расположенным на территории Санкт-Петербурга 
</v>
      </c>
      <c r="AH49" s="2251"/>
      <c r="AI49" s="2251"/>
      <c r="AJ49" s="2251"/>
      <c r="AK49" s="2251"/>
      <c r="AL49" s="2251"/>
      <c r="AM49" s="2251"/>
      <c r="AN49" s="2251"/>
      <c r="AO49" s="2251"/>
      <c r="AP49" s="2250"/>
      <c r="AQ49" s="2251"/>
      <c r="AR49" s="2251"/>
      <c r="AS49" s="2251"/>
      <c r="AT49" s="2251"/>
      <c r="AU49" s="2251"/>
      <c r="AV49" s="2251"/>
      <c r="AW49" s="2251"/>
      <c r="AX49" s="3438"/>
      <c r="AY49" s="2252"/>
      <c r="AZ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8"/>
      <c r="BC49" s="508" t="str">
        <f>IF(V49="","",V49)</f>
        <v>Наименование тарифа</v>
      </c>
      <c r="BD49" s="508"/>
      <c r="BE49" s="508"/>
      <c r="BF49" s="1163">
        <v>21</v>
      </c>
    </row>
    <row customHeight="1" ht="22.049999999999997">
      <c r="A50" s="1275" t="s">
        <v>213</v>
      </c>
      <c r="B50" s="1275" t="s">
        <v>214</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1.1</v>
      </c>
      <c r="V50" s="316" t="s">
        <v>440</v>
      </c>
      <c r="W50" s="308"/>
      <c r="X50" s="2250"/>
      <c r="Y50" s="2251"/>
      <c r="Z50" s="2251"/>
      <c r="AA50" s="2251"/>
      <c r="AB50" s="2251"/>
      <c r="AC50" s="2251"/>
      <c r="AD50" s="2251"/>
      <c r="AE50" s="2251"/>
      <c r="AF50" s="2252"/>
      <c r="AG50" s="2250" t="str">
        <f>INDEX(PT_DIFFERENTIATION_TER,MATCH(B50,PT_DIFFERENTIATION_TER_ID,0))</f>
        <v>без дифференциации</v>
      </c>
      <c r="AH50" s="2251"/>
      <c r="AI50" s="2251"/>
      <c r="AJ50" s="2251"/>
      <c r="AK50" s="2251"/>
      <c r="AL50" s="2251"/>
      <c r="AM50" s="2251"/>
      <c r="AN50" s="2251"/>
      <c r="AO50" s="2251"/>
      <c r="AP50" s="2250"/>
      <c r="AQ50" s="2251"/>
      <c r="AR50" s="2251"/>
      <c r="AS50" s="2251"/>
      <c r="AT50" s="2251"/>
      <c r="AU50" s="2251"/>
      <c r="AV50" s="2251"/>
      <c r="AW50" s="2251"/>
      <c r="AX50" s="3438"/>
      <c r="AY50" s="2252"/>
      <c r="AZ50" s="1266" t="s">
        <v>441</v>
      </c>
      <c r="BB50" s="508"/>
      <c r="BC50" s="508" t="str">
        <f>IF(V50="","",V50)</f>
        <v>Территория действия тарифа</v>
      </c>
      <c r="BD50" s="508"/>
      <c r="BE50" s="508"/>
      <c r="BF50" s="1163">
        <v>21</v>
      </c>
    </row>
    <row customHeight="1" ht="24">
      <c r="A51" s="1275" t="s">
        <v>213</v>
      </c>
      <c r="B51" s="1275" t="s">
        <v>214</v>
      </c>
      <c r="C51" s="1275" t="s">
        <v>215</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1.1.1</v>
      </c>
      <c r="V51" s="317" t="s">
        <v>442</v>
      </c>
      <c r="W51" s="308"/>
      <c r="X51" s="2250"/>
      <c r="Y51" s="2251"/>
      <c r="Z51" s="2251"/>
      <c r="AA51" s="2251"/>
      <c r="AB51" s="2251"/>
      <c r="AC51" s="2251"/>
      <c r="AD51" s="2251"/>
      <c r="AE51" s="2251"/>
      <c r="AF51" s="2252"/>
      <c r="AG51" s="2250" t="str">
        <f>INDEX(PT_DIFFERENTIATION_CS,MATCH(C51,PT_DIFFERENTIATION_CS_ID,0))</f>
        <v>без дифференциации</v>
      </c>
      <c r="AH51" s="2251"/>
      <c r="AI51" s="2251"/>
      <c r="AJ51" s="2251"/>
      <c r="AK51" s="2251"/>
      <c r="AL51" s="2251"/>
      <c r="AM51" s="2251"/>
      <c r="AN51" s="2251"/>
      <c r="AO51" s="2251"/>
      <c r="AP51" s="2250"/>
      <c r="AQ51" s="2251"/>
      <c r="AR51" s="2251"/>
      <c r="AS51" s="2251"/>
      <c r="AT51" s="2251"/>
      <c r="AU51" s="2251"/>
      <c r="AV51" s="2251"/>
      <c r="AW51" s="2251"/>
      <c r="AX51" s="3438"/>
      <c r="AY51" s="2252"/>
      <c r="AZ51" s="1266" t="s">
        <v>443</v>
      </c>
      <c r="BB51" s="508"/>
      <c r="BC51" s="508" t="str">
        <f>IF(V51="","",V51)</f>
        <v>Наименование системы теплоснабжения </v>
      </c>
      <c r="BD51" s="508"/>
      <c r="BE51" s="508"/>
      <c r="BF51" s="1163">
        <v>23</v>
      </c>
    </row>
    <row customHeight="1" ht="22.049999999999997">
      <c r="A52" s="1275" t="s">
        <v>213</v>
      </c>
      <c r="B52" s="1275" t="s">
        <v>214</v>
      </c>
      <c r="C52" s="1275" t="s">
        <v>215</v>
      </c>
      <c r="D52" s="1275" t="s">
        <v>216</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1.1.1.1</v>
      </c>
      <c r="V52" s="318" t="s">
        <v>444</v>
      </c>
      <c r="W52" s="308"/>
      <c r="X52" s="2250"/>
      <c r="Y52" s="2251"/>
      <c r="Z52" s="2251"/>
      <c r="AA52" s="2251"/>
      <c r="AB52" s="2251"/>
      <c r="AC52" s="2251"/>
      <c r="AD52" s="2251"/>
      <c r="AE52" s="2251"/>
      <c r="AF52" s="2252"/>
      <c r="AG52" s="2250" t="str">
        <f>INDEX(PT_DIFFERENTIATION_IST_TE,MATCH(D52,PT_DIFFERENTIATION_IST_TE_ID,0))</f>
        <v>без дифференциации</v>
      </c>
      <c r="AH52" s="2251"/>
      <c r="AI52" s="2251"/>
      <c r="AJ52" s="2251"/>
      <c r="AK52" s="2251"/>
      <c r="AL52" s="2251"/>
      <c r="AM52" s="2251"/>
      <c r="AN52" s="2251"/>
      <c r="AO52" s="2251"/>
      <c r="AP52" s="2250"/>
      <c r="AQ52" s="2251"/>
      <c r="AR52" s="2251"/>
      <c r="AS52" s="2251"/>
      <c r="AT52" s="2251"/>
      <c r="AU52" s="2251"/>
      <c r="AV52" s="2251"/>
      <c r="AW52" s="2251"/>
      <c r="AX52" s="3438"/>
      <c r="AY52" s="2252"/>
      <c r="AZ52" s="1266" t="s">
        <v>445</v>
      </c>
      <c r="BB52" s="508"/>
      <c r="BC52" s="508" t="str">
        <f>IF(V52="","",V52)</f>
        <v>Источник тепловой энергии  </v>
      </c>
      <c r="BD52" s="508"/>
      <c r="BE52" s="508"/>
      <c r="BF52" s="1163">
        <v>21</v>
      </c>
    </row>
    <row s="1650" customFormat="1" customHeight="1" ht="0">
      <c r="A53" s="1383" t="s">
        <v>213</v>
      </c>
      <c r="B53" s="1383" t="s">
        <v>214</v>
      </c>
      <c r="C53" s="1383" t="s">
        <v>215</v>
      </c>
      <c r="D53" s="1383" t="s">
        <v>216</v>
      </c>
      <c r="E53" s="2298"/>
      <c r="F53" s="2298"/>
      <c r="G53" s="2298"/>
      <c r="H53" s="2319"/>
      <c r="I53" s="2135" t="str">
        <f>U52&amp;".1"</f>
        <v>1.1.1.1.1</v>
      </c>
      <c r="J53" s="1383"/>
      <c r="K53" s="1383"/>
      <c r="L53" s="1383"/>
      <c r="M53" s="1389" t="s">
        <v>446</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4"/>
      <c r="AQ53" s="2305"/>
      <c r="AR53" s="2305"/>
      <c r="AS53" s="2305"/>
      <c r="AT53" s="2305"/>
      <c r="AU53" s="2305"/>
      <c r="AV53" s="2305"/>
      <c r="AW53" s="2305"/>
      <c r="AX53" s="4078"/>
      <c r="AY53" s="2306"/>
      <c r="AZ53" s="1393"/>
      <c r="BB53" s="508"/>
      <c r="BC53" s="508" t="str">
        <f>IF(V53="","",V53)</f>
        <v/>
      </c>
      <c r="BD53" s="508"/>
      <c r="BE53" s="508"/>
      <c r="BF53" s="519">
        <v>0</v>
      </c>
    </row>
    <row customHeight="1" ht="22.049999999999997">
      <c r="A54" s="1275" t="s">
        <v>213</v>
      </c>
      <c r="B54" s="1275" t="s">
        <v>214</v>
      </c>
      <c r="C54" s="1275" t="s">
        <v>215</v>
      </c>
      <c r="D54" s="1275" t="s">
        <v>216</v>
      </c>
      <c r="E54" s="2298"/>
      <c r="F54" s="2298"/>
      <c r="G54" s="2298"/>
      <c r="H54" s="2319"/>
      <c r="I54" s="2109"/>
      <c r="J54" s="2135" t="str">
        <f>I53&amp;".1"</f>
        <v>1.1.1.1.1.1</v>
      </c>
      <c r="K54" s="1275"/>
      <c r="L54" s="1275"/>
      <c r="M54" s="1318" t="s">
        <v>449</v>
      </c>
      <c r="Q54" s="2265"/>
      <c r="R54" s="2265">
        <v>1</v>
      </c>
      <c r="S54" s="526"/>
      <c r="T54" s="365"/>
      <c r="U54" s="1344" t="str">
        <f>$J54</f>
        <v>1.1.1.1.1.1</v>
      </c>
      <c r="V54" s="294" t="s">
        <v>450</v>
      </c>
      <c r="W54" s="308"/>
      <c r="X54" s="2253"/>
      <c r="Y54" s="2254"/>
      <c r="Z54" s="2254"/>
      <c r="AA54" s="2254"/>
      <c r="AB54" s="2254"/>
      <c r="AC54" s="2243"/>
      <c r="AD54" s="2243"/>
      <c r="AE54" s="2243"/>
      <c r="AF54" s="2316"/>
      <c r="AG54" s="2253" t="s">
        <v>496</v>
      </c>
      <c r="AH54" s="2254"/>
      <c r="AI54" s="2254"/>
      <c r="AJ54" s="2254"/>
      <c r="AK54" s="2254"/>
      <c r="AL54" s="2254"/>
      <c r="AM54" s="2254"/>
      <c r="AN54" s="2254"/>
      <c r="AO54" s="2254"/>
      <c r="AP54" s="2253"/>
      <c r="AQ54" s="2254"/>
      <c r="AR54" s="2254"/>
      <c r="AS54" s="2254"/>
      <c r="AT54" s="2254"/>
      <c r="AU54" s="2243"/>
      <c r="AV54" s="2243"/>
      <c r="AW54" s="2243"/>
      <c r="AX54" s="4094"/>
      <c r="AY54" s="2255"/>
      <c r="AZ54" s="1266" t="s">
        <v>451</v>
      </c>
      <c r="BB54" s="508"/>
      <c r="BC54" s="508" t="str">
        <f>IF(V54="","",V54)</f>
        <v>Группа потребителей</v>
      </c>
      <c r="BD54" s="508"/>
      <c r="BE54" s="508"/>
      <c r="BF54" s="1163">
        <v>21</v>
      </c>
    </row>
    <row customHeight="1" ht="40.5">
      <c r="A55" s="1275" t="s">
        <v>213</v>
      </c>
      <c r="B55" s="1275" t="s">
        <v>214</v>
      </c>
      <c r="C55" s="1275" t="s">
        <v>215</v>
      </c>
      <c r="D55" s="1275" t="s">
        <v>216</v>
      </c>
      <c r="E55" s="2298"/>
      <c r="F55" s="2298"/>
      <c r="G55" s="2298"/>
      <c r="H55" s="2319"/>
      <c r="I55" s="2109"/>
      <c r="J55" s="2109"/>
      <c r="K55" s="2135" t="str">
        <f>J54&amp;".1"</f>
        <v>1.1.1.1.1.1.1</v>
      </c>
      <c r="L55" s="147"/>
      <c r="M55" s="1318" t="s">
        <v>452</v>
      </c>
      <c r="Q55" s="2265"/>
      <c r="R55" s="2265"/>
      <c r="S55" s="526">
        <v>1</v>
      </c>
      <c r="T55" s="365"/>
      <c r="U55" s="1344" t="str">
        <f>$K55</f>
        <v>1.1.1.1.1.1.1</v>
      </c>
      <c r="V55" s="1355" t="s">
        <v>510</v>
      </c>
      <c r="W55" s="308"/>
      <c r="X55" s="759"/>
      <c r="Y55" s="759"/>
      <c r="Z55" s="759"/>
      <c r="AA55" s="759"/>
      <c r="AB55" s="1413"/>
      <c r="AC55" s="2273"/>
      <c r="AD55" s="2115" t="s">
        <v>65</v>
      </c>
      <c r="AE55" s="2273"/>
      <c r="AF55" s="2115" t="s">
        <v>65</v>
      </c>
      <c r="AG55" s="1415"/>
      <c r="AH55" s="759"/>
      <c r="AI55" s="759"/>
      <c r="AJ55" s="759"/>
      <c r="AK55" s="1265"/>
      <c r="AL55" s="2610">
        <v>46023</v>
      </c>
      <c r="AM55" s="2115" t="s">
        <v>65</v>
      </c>
      <c r="AN55" s="2610">
        <v>46295</v>
      </c>
      <c r="AO55" s="2115" t="s">
        <v>65</v>
      </c>
      <c r="AP55" s="759"/>
      <c r="AQ55" s="759"/>
      <c r="AR55" s="759"/>
      <c r="AS55" s="759"/>
      <c r="AT55" s="1413"/>
      <c r="AU55" s="2610">
        <v>46296</v>
      </c>
      <c r="AV55" s="2115" t="s">
        <v>65</v>
      </c>
      <c r="AW55" s="2610">
        <v>46387</v>
      </c>
      <c r="AX55" s="2115" t="s">
        <v>65</v>
      </c>
      <c r="AY55" s="1356"/>
      <c r="AZ55" s="1315" t="s">
        <v>498</v>
      </c>
      <c r="BA55" s="519">
        <f>STRCHECKDATE(X57:AY57)</f>
      </c>
      <c r="BB55" s="508"/>
      <c r="BC55" s="508" t="str">
        <f>IF(V55="","",V55)</f>
        <v>горячая вода в системе централизованного теплоснабжения на горячее водоснабжение</v>
      </c>
      <c r="BD55" s="508"/>
      <c r="BE55" s="508"/>
      <c r="BF55" s="1163">
        <v>21</v>
      </c>
    </row>
    <row customHeight="1" ht="48">
      <c r="A56" s="1275" t="s">
        <v>213</v>
      </c>
      <c r="B56" s="1275" t="s">
        <v>214</v>
      </c>
      <c r="C56" s="1275" t="s">
        <v>215</v>
      </c>
      <c r="D56" s="1275" t="s">
        <v>216</v>
      </c>
      <c r="E56" s="2298"/>
      <c r="F56" s="2298"/>
      <c r="G56" s="2298"/>
      <c r="H56" s="2319"/>
      <c r="I56" s="2109"/>
      <c r="J56" s="2109"/>
      <c r="K56" s="2109"/>
      <c r="L56" s="2135" t="str">
        <f>K55&amp;".1"</f>
        <v>1.1.1.1.1.1.1.1</v>
      </c>
      <c r="M56" s="1318"/>
      <c r="Q56" s="2265"/>
      <c r="R56" s="2265"/>
      <c r="S56" s="526">
        <v>1</v>
      </c>
      <c r="T56" s="365"/>
      <c r="U56" s="1344" t="str">
        <f>$L56</f>
        <v>1.1.1.1.1.1.1.1</v>
      </c>
      <c r="V56" s="1399" t="s">
        <v>511</v>
      </c>
      <c r="W56" s="308"/>
      <c r="X56" s="333"/>
      <c r="Y56" s="759"/>
      <c r="Z56" s="759"/>
      <c r="AA56" s="759"/>
      <c r="AB56" s="1413"/>
      <c r="AC56" s="2317"/>
      <c r="AD56" s="2115"/>
      <c r="AE56" s="2317"/>
      <c r="AF56" s="2115"/>
      <c r="AG56" s="1415"/>
      <c r="AH56" s="759">
        <v>55.72</v>
      </c>
      <c r="AI56" s="759">
        <v>3793.91</v>
      </c>
      <c r="AJ56" s="759"/>
      <c r="AK56" s="1265"/>
      <c r="AL56" s="2317"/>
      <c r="AM56" s="2115"/>
      <c r="AN56" s="2317"/>
      <c r="AO56" s="2115"/>
      <c r="AP56" s="333"/>
      <c r="AQ56" s="759">
        <v>65.77</v>
      </c>
      <c r="AR56" s="759">
        <v>4560.38</v>
      </c>
      <c r="AS56" s="759"/>
      <c r="AT56" s="1413"/>
      <c r="AU56" s="2317"/>
      <c r="AV56" s="2115"/>
      <c r="AW56" s="2317"/>
      <c r="AX56" s="2115"/>
      <c r="AY56" s="1356"/>
      <c r="AZ56" s="2261" t="s">
        <v>499</v>
      </c>
      <c r="BA56" s="519">
        <f>STRCHECKDATE(X58:AY58)</f>
      </c>
      <c r="BB56" s="508"/>
      <c r="BC56" s="508" t="str">
        <f>IF(V56="","",V56)</f>
        <v>прочие потребители, получающие тепловую энергию по тепловым сетям</v>
      </c>
      <c r="BD56" s="508"/>
      <c r="BE56" s="508"/>
      <c r="BF56" s="1163">
        <v>11</v>
      </c>
    </row>
    <row customHeight="1" ht="0">
      <c r="A57" s="1275" t="s">
        <v>213</v>
      </c>
      <c r="B57" s="1275" t="s">
        <v>214</v>
      </c>
      <c r="C57" s="1275" t="s">
        <v>215</v>
      </c>
      <c r="D57" s="1275" t="s">
        <v>216</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46023-46295</v>
      </c>
      <c r="AL57" s="2317"/>
      <c r="AM57" s="2115"/>
      <c r="AN57" s="2317"/>
      <c r="AO57" s="2115"/>
      <c r="AP57" s="333"/>
      <c r="AQ57" s="333"/>
      <c r="AR57" s="333"/>
      <c r="AS57" s="333"/>
      <c r="AT57" s="1414" t="str">
        <f>AU55&amp;"-"&amp;AW55</f>
        <v>46296-46387</v>
      </c>
      <c r="AU57" s="2317"/>
      <c r="AV57" s="2115"/>
      <c r="AW57" s="2317"/>
      <c r="AX57" s="2115"/>
      <c r="AY57" s="1357"/>
      <c r="AZ57" s="2262"/>
      <c r="BB57" s="508"/>
      <c r="BC57" s="508" t="str">
        <f>IF(V57="","",V57)</f>
        <v/>
      </c>
      <c r="BD57" s="508"/>
      <c r="BE57" s="508"/>
      <c r="BF57" s="1163">
        <v>0</v>
      </c>
    </row>
    <row customHeight="1" ht="68.25">
      <c r="A58" s="1982"/>
      <c r="B58" s="1982"/>
      <c r="C58" s="1982"/>
      <c r="D58" s="1982"/>
      <c r="E58" s="2319"/>
      <c r="F58" s="2319"/>
      <c r="G58" s="2319"/>
      <c r="H58" s="2319"/>
      <c r="I58" s="2270"/>
      <c r="J58" s="2270"/>
      <c r="K58" s="2270"/>
      <c r="L58" s="2374" t="str">
        <f>K55&amp;".2"</f>
        <v>1.1.1.1.1.1.1.2</v>
      </c>
      <c r="M58" s="2190"/>
      <c r="N58" s="1643"/>
      <c r="O58" s="1643"/>
      <c r="P58" s="1643"/>
      <c r="Q58" s="2382"/>
      <c r="R58" s="2382"/>
      <c r="S58" s="2382"/>
      <c r="T58" s="691" t="s">
        <v>175</v>
      </c>
      <c r="U58" s="2281" t="str">
        <f>$L58</f>
        <v>1.1.1.1.1.1.1.2</v>
      </c>
      <c r="V58" s="1399" t="s">
        <v>512</v>
      </c>
      <c r="W58" s="308"/>
      <c r="X58" s="333"/>
      <c r="Y58" s="759"/>
      <c r="Z58" s="759"/>
      <c r="AA58" s="759"/>
      <c r="AB58" s="1413"/>
      <c r="AC58" s="2317"/>
      <c r="AD58" s="2115"/>
      <c r="AE58" s="2317"/>
      <c r="AF58" s="2115"/>
      <c r="AG58" s="1415"/>
      <c r="AH58" s="759">
        <v>55.72</v>
      </c>
      <c r="AI58" s="759">
        <v>2300.4</v>
      </c>
      <c r="AJ58" s="759"/>
      <c r="AK58" s="1265"/>
      <c r="AL58" s="2317"/>
      <c r="AM58" s="2115"/>
      <c r="AN58" s="2317"/>
      <c r="AO58" s="2115"/>
      <c r="AP58" s="333"/>
      <c r="AQ58" s="759">
        <v>65.77</v>
      </c>
      <c r="AR58" s="759">
        <v>2836.04</v>
      </c>
      <c r="AS58" s="759"/>
      <c r="AT58" s="1413"/>
      <c r="AU58" s="2317"/>
      <c r="AV58" s="2115"/>
      <c r="AW58" s="2317"/>
      <c r="AX58" s="2115"/>
      <c r="AY58" s="333"/>
      <c r="AZ58" s="2261" t="s">
        <v>499</v>
      </c>
      <c r="BA58" s="1650"/>
      <c r="BB58" s="1632"/>
      <c r="BC58" s="1632"/>
      <c r="BD58" s="1632"/>
      <c r="BE58" s="1632"/>
      <c r="BF58" s="1643">
        <v>0</v>
      </c>
    </row>
    <row customHeight="1" ht="14.25" hidden="1">
      <c r="A59" s="1982"/>
      <c r="B59" s="1982"/>
      <c r="C59" s="1982"/>
      <c r="D59" s="1982"/>
      <c r="E59" s="2319"/>
      <c r="F59" s="2319"/>
      <c r="G59" s="2319"/>
      <c r="H59" s="2319"/>
      <c r="I59" s="2270"/>
      <c r="J59" s="2270"/>
      <c r="K59" s="2270"/>
      <c r="L59" s="2374" t="str">
        <f>K55&amp;".1"</f>
        <v>1.1.1.1.1.1.1.1</v>
      </c>
      <c r="M59" s="2190"/>
      <c r="N59" s="1643"/>
      <c r="O59" s="1643"/>
      <c r="P59" s="1643"/>
      <c r="Q59" s="2382"/>
      <c r="R59" s="2382"/>
      <c r="S59" s="2382"/>
      <c r="T59" s="365"/>
      <c r="U59" s="2521"/>
      <c r="V59" s="308"/>
      <c r="W59" s="308"/>
      <c r="X59" s="333"/>
      <c r="Y59" s="333"/>
      <c r="Z59" s="333"/>
      <c r="AA59" s="333"/>
      <c r="AB59" s="1414" t="str">
        <f>AC57&amp;"-"&amp;AE57</f>
        <v>-</v>
      </c>
      <c r="AC59" s="2317"/>
      <c r="AD59" s="2115"/>
      <c r="AE59" s="2317"/>
      <c r="AF59" s="2115"/>
      <c r="AG59" s="1390"/>
      <c r="AH59" s="333"/>
      <c r="AI59" s="333"/>
      <c r="AJ59" s="333"/>
      <c r="AK59" s="336" t="str">
        <f>AL57&amp;"-"&amp;AN57</f>
        <v>-</v>
      </c>
      <c r="AL59" s="2317"/>
      <c r="AM59" s="2115"/>
      <c r="AN59" s="2317"/>
      <c r="AO59" s="2115"/>
      <c r="AP59" s="333"/>
      <c r="AQ59" s="333"/>
      <c r="AR59" s="333"/>
      <c r="AS59" s="333"/>
      <c r="AT59" s="1414" t="str">
        <f>AU57&amp;"-"&amp;AW57</f>
        <v>-</v>
      </c>
      <c r="AU59" s="2317"/>
      <c r="AV59" s="2115"/>
      <c r="AW59" s="2317"/>
      <c r="AX59" s="2115"/>
      <c r="AY59" s="333"/>
      <c r="AZ59" s="2262"/>
      <c r="BA59" s="1650"/>
      <c r="BB59" s="1632"/>
      <c r="BC59" s="1632" t="str">
        <f>IF(V59="","",V59)</f>
        <v/>
      </c>
      <c r="BD59" s="1632"/>
      <c r="BE59" s="1632"/>
      <c r="BF59" s="1643">
        <v>0</v>
      </c>
    </row>
    <row customHeight="1" ht="11.549999999999999">
      <c r="A60" s="1275" t="s">
        <v>213</v>
      </c>
      <c r="B60" s="1275" t="s">
        <v>214</v>
      </c>
      <c r="C60" s="1275" t="s">
        <v>215</v>
      </c>
      <c r="D60" s="1275" t="s">
        <v>216</v>
      </c>
      <c r="E60" s="2298"/>
      <c r="F60" s="2298"/>
      <c r="G60" s="2298"/>
      <c r="H60" s="2319"/>
      <c r="I60" s="2109"/>
      <c r="J60" s="2109"/>
      <c r="K60" s="2135"/>
      <c r="L60" s="1275"/>
      <c r="M60" s="1318"/>
      <c r="Q60" s="2265"/>
      <c r="R60" s="2265"/>
      <c r="S60" s="1339"/>
      <c r="T60" s="364"/>
      <c r="U60" s="1286"/>
      <c r="V60" s="296" t="s">
        <v>500</v>
      </c>
      <c r="W60" s="375"/>
      <c r="X60" s="375"/>
      <c r="Y60" s="375"/>
      <c r="Z60" s="375"/>
      <c r="AA60" s="375"/>
      <c r="AB60" s="375"/>
      <c r="AC60" s="2317"/>
      <c r="AD60" s="2115"/>
      <c r="AE60" s="2317"/>
      <c r="AF60" s="2115"/>
      <c r="AG60" s="375"/>
      <c r="AH60" s="375"/>
      <c r="AI60" s="375"/>
      <c r="AJ60" s="375"/>
      <c r="AK60" s="375"/>
      <c r="AL60" s="2317"/>
      <c r="AM60" s="2115"/>
      <c r="AN60" s="2317"/>
      <c r="AO60" s="2115"/>
      <c r="AP60" s="3929"/>
      <c r="AQ60" s="3930"/>
      <c r="AR60" s="3931"/>
      <c r="AS60" s="3932"/>
      <c r="AT60" s="3933"/>
      <c r="AU60" s="2317"/>
      <c r="AV60" s="2115"/>
      <c r="AW60" s="2317"/>
      <c r="AX60" s="2115"/>
      <c r="AY60" s="332"/>
      <c r="AZ60" s="2262"/>
      <c r="BB60" s="508"/>
      <c r="BC60" s="508" t="str">
        <f>IF(V60="","",V60)</f>
        <v>Добавить наименование поставщика</v>
      </c>
      <c r="BD60" s="508"/>
      <c r="BE60" s="508"/>
      <c r="BF60" s="1163">
        <v>11</v>
      </c>
    </row>
    <row customHeight="1" ht="11.549999999999999">
      <c r="A61" s="1275" t="s">
        <v>213</v>
      </c>
      <c r="B61" s="1275" t="s">
        <v>214</v>
      </c>
      <c r="C61" s="1275" t="s">
        <v>215</v>
      </c>
      <c r="D61" s="1275" t="s">
        <v>216</v>
      </c>
      <c r="E61" s="2298"/>
      <c r="F61" s="2298"/>
      <c r="G61" s="2298"/>
      <c r="H61" s="2319"/>
      <c r="I61" s="2109"/>
      <c r="J61" s="2135"/>
      <c r="K61" s="1275"/>
      <c r="L61" s="1275"/>
      <c r="M61" s="1318"/>
      <c r="Q61" s="2265"/>
      <c r="R61" s="2265"/>
      <c r="S61" s="1339"/>
      <c r="T61" s="364"/>
      <c r="U61" s="1286"/>
      <c r="V61" s="295" t="s">
        <v>454</v>
      </c>
      <c r="W61" s="375"/>
      <c r="X61" s="375"/>
      <c r="Y61" s="375"/>
      <c r="Z61" s="375"/>
      <c r="AA61" s="375"/>
      <c r="AB61" s="375"/>
      <c r="AC61" s="1416"/>
      <c r="AD61" s="1416"/>
      <c r="AE61" s="1416"/>
      <c r="AF61" s="1416"/>
      <c r="AG61" s="375"/>
      <c r="AH61" s="375"/>
      <c r="AI61" s="375"/>
      <c r="AJ61" s="375"/>
      <c r="AK61" s="375"/>
      <c r="AL61" s="375"/>
      <c r="AM61" s="375"/>
      <c r="AN61" s="375"/>
      <c r="AO61" s="375"/>
      <c r="AP61" s="3934"/>
      <c r="AQ61" s="3935"/>
      <c r="AR61" s="3936"/>
      <c r="AS61" s="3937"/>
      <c r="AT61" s="3938"/>
      <c r="AU61" s="3939"/>
      <c r="AV61" s="3940"/>
      <c r="AW61" s="3941"/>
      <c r="AX61" s="4097"/>
      <c r="AY61" s="332"/>
      <c r="AZ61" s="2263"/>
      <c r="BB61" s="508"/>
      <c r="BC61" s="508" t="str">
        <f>IF(V61="","",V61)</f>
        <v>Добавить вид теплоносителя (параметры теплоносителя)</v>
      </c>
      <c r="BD61" s="508"/>
      <c r="BE61" s="508"/>
      <c r="BF61" s="1163">
        <v>11</v>
      </c>
    </row>
    <row s="1858" customFormat="1" customHeight="1" ht="21">
      <c r="A62" s="1982"/>
      <c r="B62" s="1982"/>
      <c r="C62" s="1982"/>
      <c r="D62" s="1982"/>
      <c r="E62" s="2319"/>
      <c r="F62" s="2319"/>
      <c r="G62" s="2319"/>
      <c r="H62" s="2319"/>
      <c r="I62" s="2270"/>
      <c r="J62" s="2374" t="str">
        <f>I53&amp;".2"</f>
        <v>1.1.1.1.1.2</v>
      </c>
      <c r="K62" s="1982"/>
      <c r="L62" s="1982"/>
      <c r="M62" s="2190" t="s">
        <v>449</v>
      </c>
      <c r="N62" s="1643"/>
      <c r="O62" s="1643"/>
      <c r="P62" s="2405"/>
      <c r="Q62" s="2382"/>
      <c r="R62" s="691" t="s">
        <v>175</v>
      </c>
      <c r="S62" s="1650"/>
      <c r="T62" s="365"/>
      <c r="U62" s="2281" t="str">
        <f>$J62</f>
        <v>1.1.1.1.1.2</v>
      </c>
      <c r="V62" s="294" t="s">
        <v>450</v>
      </c>
      <c r="W62" s="308"/>
      <c r="X62" s="2253"/>
      <c r="Y62" s="2254"/>
      <c r="Z62" s="2254"/>
      <c r="AA62" s="2254"/>
      <c r="AB62" s="2254"/>
      <c r="AC62" s="2243"/>
      <c r="AD62" s="2243"/>
      <c r="AE62" s="2243"/>
      <c r="AF62" s="2316"/>
      <c r="AG62" s="2253" t="s">
        <v>491</v>
      </c>
      <c r="AH62" s="2254"/>
      <c r="AI62" s="2254"/>
      <c r="AJ62" s="2254"/>
      <c r="AK62" s="2254"/>
      <c r="AL62" s="2254"/>
      <c r="AM62" s="2254"/>
      <c r="AN62" s="2254"/>
      <c r="AO62" s="2254"/>
      <c r="AP62" s="2253"/>
      <c r="AQ62" s="2254"/>
      <c r="AR62" s="2254"/>
      <c r="AS62" s="2254"/>
      <c r="AT62" s="2254"/>
      <c r="AU62" s="2243"/>
      <c r="AV62" s="2243"/>
      <c r="AW62" s="2243"/>
      <c r="AX62" s="4094"/>
      <c r="AY62" s="2255"/>
      <c r="AZ62" s="1266" t="s">
        <v>451</v>
      </c>
      <c r="BA62" s="1650"/>
      <c r="BB62" s="1632"/>
      <c r="BC62" s="1632" t="str">
        <f>IF(V62="","",V62)</f>
        <v>Группа потребителей</v>
      </c>
      <c r="BD62" s="1632"/>
      <c r="BE62" s="1632"/>
      <c r="BF62" s="1643">
        <v>0</v>
      </c>
    </row>
    <row s="1858" customFormat="1" customHeight="1" ht="37.5">
      <c r="A63" s="1982"/>
      <c r="B63" s="1982"/>
      <c r="C63" s="1982"/>
      <c r="D63" s="1982"/>
      <c r="E63" s="2319"/>
      <c r="F63" s="2319"/>
      <c r="G63" s="2319"/>
      <c r="H63" s="2319"/>
      <c r="I63" s="2270"/>
      <c r="J63" s="2270" t="str">
        <f>I53&amp;".1"</f>
        <v>1.1.1.1.1.1</v>
      </c>
      <c r="K63" s="2374" t="str">
        <f>J62&amp;".1"</f>
        <v>1.1.1.1.1.2.1</v>
      </c>
      <c r="L63" s="2133"/>
      <c r="M63" s="2190" t="s">
        <v>452</v>
      </c>
      <c r="N63" s="1643"/>
      <c r="O63" s="1643"/>
      <c r="P63" s="1643"/>
      <c r="Q63" s="2382"/>
      <c r="R63" s="2382"/>
      <c r="S63" s="2382">
        <v>1</v>
      </c>
      <c r="T63" s="365"/>
      <c r="U63" s="2281" t="str">
        <f>$K63</f>
        <v>1.1.1.1.1.2.1</v>
      </c>
      <c r="V63" s="1355" t="s">
        <v>510</v>
      </c>
      <c r="W63" s="308"/>
      <c r="X63" s="759"/>
      <c r="Y63" s="759"/>
      <c r="Z63" s="759"/>
      <c r="AA63" s="759"/>
      <c r="AB63" s="1413"/>
      <c r="AC63" s="2610"/>
      <c r="AD63" s="2115" t="s">
        <v>65</v>
      </c>
      <c r="AE63" s="2610"/>
      <c r="AF63" s="2115" t="s">
        <v>65</v>
      </c>
      <c r="AG63" s="1415">
        <v>4809.44</v>
      </c>
      <c r="AH63" s="759"/>
      <c r="AI63" s="759"/>
      <c r="AJ63" s="759"/>
      <c r="AK63" s="1265"/>
      <c r="AL63" s="2610">
        <v>46023</v>
      </c>
      <c r="AM63" s="2115" t="s">
        <v>65</v>
      </c>
      <c r="AN63" s="2610">
        <v>46295</v>
      </c>
      <c r="AO63" s="2115" t="s">
        <v>65</v>
      </c>
      <c r="AP63" s="759">
        <v>5746.85</v>
      </c>
      <c r="AQ63" s="759"/>
      <c r="AR63" s="759"/>
      <c r="AS63" s="759"/>
      <c r="AT63" s="1413"/>
      <c r="AU63" s="2610">
        <v>46296</v>
      </c>
      <c r="AV63" s="2115" t="s">
        <v>65</v>
      </c>
      <c r="AW63" s="2610">
        <v>46387</v>
      </c>
      <c r="AX63" s="2115" t="s">
        <v>65</v>
      </c>
      <c r="AY63" s="333"/>
      <c r="AZ63" s="1315" t="s">
        <v>498</v>
      </c>
      <c r="BA63" s="1650">
        <f>STRCHECKDATE(X65:AY65)</f>
      </c>
      <c r="BB63" s="1632"/>
      <c r="BC63" s="1632" t="str">
        <f>IF(V63="","",V63)</f>
        <v>горячая вода в системе централизованного теплоснабжения на горячее водоснабжение</v>
      </c>
      <c r="BD63" s="1632"/>
      <c r="BE63" s="1632"/>
      <c r="BF63" s="1643">
        <v>0</v>
      </c>
    </row>
    <row s="1858" customFormat="1" customHeight="1" ht="21">
      <c r="A64" s="1982"/>
      <c r="B64" s="1982"/>
      <c r="C64" s="1982"/>
      <c r="D64" s="1982"/>
      <c r="E64" s="2319"/>
      <c r="F64" s="2319"/>
      <c r="G64" s="2319"/>
      <c r="H64" s="2319"/>
      <c r="I64" s="2270"/>
      <c r="J64" s="2270" t="str">
        <f>I53&amp;".1"</f>
        <v>1.1.1.1.1.1</v>
      </c>
      <c r="K64" s="2270"/>
      <c r="L64" s="2374" t="str">
        <f>K63&amp;".1"</f>
        <v>1.1.1.1.1.2.1.1</v>
      </c>
      <c r="M64" s="2190"/>
      <c r="N64" s="1643"/>
      <c r="O64" s="1643"/>
      <c r="P64" s="1643"/>
      <c r="Q64" s="2382"/>
      <c r="R64" s="2382"/>
      <c r="S64" s="2382"/>
      <c r="T64" s="365"/>
      <c r="U64" s="2281" t="str">
        <f>$L64</f>
        <v>1.1.1.1.1.2.1.1</v>
      </c>
      <c r="V64" s="1399"/>
      <c r="W64" s="308"/>
      <c r="X64" s="333"/>
      <c r="Y64" s="759"/>
      <c r="Z64" s="759"/>
      <c r="AA64" s="759"/>
      <c r="AB64" s="1413"/>
      <c r="AC64" s="2317"/>
      <c r="AD64" s="2115"/>
      <c r="AE64" s="2317"/>
      <c r="AF64" s="2115"/>
      <c r="AG64" s="1415"/>
      <c r="AH64" s="759"/>
      <c r="AI64" s="759"/>
      <c r="AJ64" s="759"/>
      <c r="AK64" s="1265"/>
      <c r="AL64" s="2317"/>
      <c r="AM64" s="2115"/>
      <c r="AN64" s="2317"/>
      <c r="AO64" s="2115"/>
      <c r="AP64" s="333"/>
      <c r="AQ64" s="759"/>
      <c r="AR64" s="759"/>
      <c r="AS64" s="759"/>
      <c r="AT64" s="1413"/>
      <c r="AU64" s="2317"/>
      <c r="AV64" s="2115"/>
      <c r="AW64" s="2317"/>
      <c r="AX64" s="2115"/>
      <c r="AY64" s="333"/>
      <c r="AZ64" s="2261" t="s">
        <v>499</v>
      </c>
      <c r="BA64" s="1650"/>
      <c r="BB64" s="1632"/>
      <c r="BC64" s="1632"/>
      <c r="BD64" s="1632"/>
      <c r="BE64" s="1632"/>
      <c r="BF64" s="1643">
        <v>0</v>
      </c>
    </row>
    <row s="1858" customFormat="1" customHeight="1" ht="14.25">
      <c r="A65" s="1982"/>
      <c r="B65" s="1982"/>
      <c r="C65" s="1982"/>
      <c r="D65" s="1982"/>
      <c r="E65" s="2319"/>
      <c r="F65" s="2319"/>
      <c r="G65" s="2319"/>
      <c r="H65" s="2319"/>
      <c r="I65" s="2270"/>
      <c r="J65" s="2270" t="str">
        <f>I53&amp;".1"</f>
        <v>1.1.1.1.1.1</v>
      </c>
      <c r="K65" s="2270"/>
      <c r="L65" s="2374"/>
      <c r="M65" s="2190"/>
      <c r="N65" s="1643"/>
      <c r="O65" s="1643"/>
      <c r="P65" s="1643"/>
      <c r="Q65" s="2382"/>
      <c r="R65" s="2382"/>
      <c r="S65" s="2382"/>
      <c r="T65" s="365"/>
      <c r="U65" s="2521"/>
      <c r="V65" s="308"/>
      <c r="W65" s="308"/>
      <c r="X65" s="333"/>
      <c r="Y65" s="333"/>
      <c r="Z65" s="333"/>
      <c r="AA65" s="333"/>
      <c r="AB65" s="1414" t="str">
        <f>AC63&amp;"-"&amp;AE63</f>
        <v>-</v>
      </c>
      <c r="AC65" s="2317"/>
      <c r="AD65" s="2115"/>
      <c r="AE65" s="2317"/>
      <c r="AF65" s="2115"/>
      <c r="AG65" s="1390"/>
      <c r="AH65" s="333"/>
      <c r="AI65" s="333"/>
      <c r="AJ65" s="333"/>
      <c r="AK65" s="336" t="str">
        <f>AL63&amp;"-"&amp;AN63</f>
        <v>46023-46295</v>
      </c>
      <c r="AL65" s="2317"/>
      <c r="AM65" s="2115"/>
      <c r="AN65" s="2317"/>
      <c r="AO65" s="2115"/>
      <c r="AP65" s="333"/>
      <c r="AQ65" s="333"/>
      <c r="AR65" s="333"/>
      <c r="AS65" s="333"/>
      <c r="AT65" s="1414" t="str">
        <f>AU63&amp;"-"&amp;AW63</f>
        <v>46296-46387</v>
      </c>
      <c r="AU65" s="2317"/>
      <c r="AV65" s="2115"/>
      <c r="AW65" s="2317"/>
      <c r="AX65" s="2115"/>
      <c r="AY65" s="333"/>
      <c r="AZ65" s="2262"/>
      <c r="BA65" s="1650"/>
      <c r="BB65" s="1632"/>
      <c r="BC65" s="1632" t="str">
        <f>IF(V65="","",V65)</f>
        <v/>
      </c>
      <c r="BD65" s="1632"/>
      <c r="BE65" s="1632"/>
      <c r="BF65" s="1643">
        <v>0</v>
      </c>
    </row>
    <row s="1858" customFormat="1" customHeight="1" ht="11.25">
      <c r="A66" s="1982"/>
      <c r="B66" s="1982"/>
      <c r="C66" s="1982"/>
      <c r="D66" s="1982"/>
      <c r="E66" s="2319"/>
      <c r="F66" s="2319"/>
      <c r="G66" s="2319"/>
      <c r="H66" s="2319"/>
      <c r="I66" s="2270"/>
      <c r="J66" s="2270" t="str">
        <f>I53&amp;".1"</f>
        <v>1.1.1.1.1.1</v>
      </c>
      <c r="K66" s="2374"/>
      <c r="L66" s="1982"/>
      <c r="M66" s="2190"/>
      <c r="N66" s="1643"/>
      <c r="O66" s="1643"/>
      <c r="P66" s="1643"/>
      <c r="Q66" s="2382"/>
      <c r="R66" s="2382"/>
      <c r="S66" s="2382"/>
      <c r="T66" s="365"/>
      <c r="U66" s="3943"/>
      <c r="V66" s="3944" t="s">
        <v>500</v>
      </c>
      <c r="W66" s="3945"/>
      <c r="X66" s="3946"/>
      <c r="Y66" s="3947"/>
      <c r="Z66" s="3948"/>
      <c r="AA66" s="3949"/>
      <c r="AB66" s="3950"/>
      <c r="AC66" s="2317"/>
      <c r="AD66" s="2115"/>
      <c r="AE66" s="2317"/>
      <c r="AF66" s="2115"/>
      <c r="AG66" s="3951"/>
      <c r="AH66" s="3952"/>
      <c r="AI66" s="3953"/>
      <c r="AJ66" s="3954"/>
      <c r="AK66" s="3955"/>
      <c r="AL66" s="2317"/>
      <c r="AM66" s="2115"/>
      <c r="AN66" s="2317"/>
      <c r="AO66" s="2115"/>
      <c r="AP66" s="3956"/>
      <c r="AQ66" s="3957"/>
      <c r="AR66" s="3958"/>
      <c r="AS66" s="3959"/>
      <c r="AT66" s="3960"/>
      <c r="AU66" s="2317"/>
      <c r="AV66" s="2115"/>
      <c r="AW66" s="2317"/>
      <c r="AX66" s="2115"/>
      <c r="AY66" s="3961"/>
      <c r="AZ66" s="2262"/>
      <c r="BA66" s="1650"/>
      <c r="BB66" s="1632"/>
      <c r="BC66" s="1632"/>
      <c r="BD66" s="1632"/>
      <c r="BE66" s="1632"/>
      <c r="BF66" s="1643">
        <v>0</v>
      </c>
    </row>
    <row s="1858" customFormat="1" customHeight="1" ht="15">
      <c r="A67" s="1982"/>
      <c r="B67" s="1982"/>
      <c r="C67" s="1982"/>
      <c r="D67" s="1982"/>
      <c r="E67" s="2319"/>
      <c r="F67" s="2319"/>
      <c r="G67" s="2319"/>
      <c r="H67" s="2319"/>
      <c r="I67" s="2270"/>
      <c r="J67" s="2374" t="str">
        <f>I53&amp;".1"</f>
        <v>1.1.1.1.1.1</v>
      </c>
      <c r="K67" s="1982"/>
      <c r="L67" s="1982"/>
      <c r="M67" s="2190"/>
      <c r="N67" s="1643"/>
      <c r="O67" s="1643"/>
      <c r="P67" s="2405"/>
      <c r="Q67" s="2382"/>
      <c r="R67" s="2382"/>
      <c r="S67" s="2382"/>
      <c r="T67" s="364"/>
      <c r="U67" s="3962"/>
      <c r="V67" s="3963" t="s">
        <v>454</v>
      </c>
      <c r="W67" s="3964"/>
      <c r="X67" s="3965"/>
      <c r="Y67" s="3966"/>
      <c r="Z67" s="3967"/>
      <c r="AA67" s="3968"/>
      <c r="AB67" s="3969"/>
      <c r="AC67" s="3970"/>
      <c r="AD67" s="3971"/>
      <c r="AE67" s="3972"/>
      <c r="AF67" s="3973"/>
      <c r="AG67" s="3974"/>
      <c r="AH67" s="3975"/>
      <c r="AI67" s="3976"/>
      <c r="AJ67" s="3977"/>
      <c r="AK67" s="3978"/>
      <c r="AL67" s="3979"/>
      <c r="AM67" s="3980"/>
      <c r="AN67" s="3981"/>
      <c r="AO67" s="3982"/>
      <c r="AP67" s="3983"/>
      <c r="AQ67" s="3984"/>
      <c r="AR67" s="3985"/>
      <c r="AS67" s="3986"/>
      <c r="AT67" s="3987"/>
      <c r="AU67" s="3988"/>
      <c r="AV67" s="3989"/>
      <c r="AW67" s="3990"/>
      <c r="AX67" s="4098"/>
      <c r="AY67" s="3992"/>
      <c r="AZ67" s="2263"/>
      <c r="BA67" s="1650"/>
      <c r="BB67" s="1632"/>
      <c r="BC67" s="1632" t="str">
        <f>IF(V67="","",V67)</f>
        <v>Добавить вид теплоносителя (параметры теплоносителя)</v>
      </c>
      <c r="BD67" s="1632"/>
      <c r="BE67" s="1632"/>
      <c r="BF67" s="1643">
        <v>0</v>
      </c>
    </row>
    <row customHeight="1" ht="11.549999999999999">
      <c r="A68" s="1275" t="s">
        <v>213</v>
      </c>
      <c r="B68" s="1275" t="s">
        <v>214</v>
      </c>
      <c r="C68" s="1275" t="s">
        <v>215</v>
      </c>
      <c r="D68" s="1275" t="s">
        <v>216</v>
      </c>
      <c r="E68" s="2298"/>
      <c r="F68" s="2298"/>
      <c r="G68" s="2298"/>
      <c r="H68" s="2319"/>
      <c r="I68" s="2135"/>
      <c r="J68" s="1275"/>
      <c r="K68" s="1275"/>
      <c r="L68" s="1275"/>
      <c r="M68" s="1318"/>
      <c r="Q68" s="2265"/>
      <c r="R68" s="1339"/>
      <c r="S68" s="1339"/>
      <c r="T68" s="364"/>
      <c r="U68" s="1286"/>
      <c r="V68" s="373" t="s">
        <v>455</v>
      </c>
      <c r="W68" s="375"/>
      <c r="X68" s="375"/>
      <c r="Y68" s="375"/>
      <c r="Z68" s="375"/>
      <c r="AA68" s="375"/>
      <c r="AB68" s="375"/>
      <c r="AC68" s="375"/>
      <c r="AD68" s="375"/>
      <c r="AE68" s="375"/>
      <c r="AF68" s="374"/>
      <c r="AG68" s="375"/>
      <c r="AH68" s="375"/>
      <c r="AI68" s="375"/>
      <c r="AJ68" s="375"/>
      <c r="AK68" s="375"/>
      <c r="AL68" s="375"/>
      <c r="AM68" s="375"/>
      <c r="AN68" s="375"/>
      <c r="AO68" s="374"/>
      <c r="AP68" s="3993"/>
      <c r="AQ68" s="3994"/>
      <c r="AR68" s="3995"/>
      <c r="AS68" s="3996"/>
      <c r="AT68" s="3997"/>
      <c r="AU68" s="3998"/>
      <c r="AV68" s="3999"/>
      <c r="AW68" s="4000"/>
      <c r="AX68" s="4099"/>
      <c r="AY68" s="375"/>
      <c r="AZ68" s="311"/>
      <c r="BB68" s="508"/>
      <c r="BC68" s="508" t="str">
        <f>IF(V68="","",V68)</f>
        <v>Добавить группу потребителей</v>
      </c>
      <c r="BD68" s="508"/>
      <c r="BE68" s="508"/>
      <c r="BF68" s="1163">
        <v>11</v>
      </c>
    </row>
    <row customHeight="1" ht="0">
      <c r="A69" s="1275" t="s">
        <v>213</v>
      </c>
      <c r="B69" s="1275" t="s">
        <v>214</v>
      </c>
      <c r="C69" s="1275" t="s">
        <v>215</v>
      </c>
      <c r="D69" s="1275" t="s">
        <v>216</v>
      </c>
      <c r="E69" s="2298"/>
      <c r="F69" s="2298"/>
      <c r="G69" s="2298"/>
      <c r="H69" s="2318"/>
      <c r="I69" s="1275"/>
      <c r="J69" s="1275"/>
      <c r="K69" s="1275"/>
      <c r="L69" s="1275"/>
      <c r="M69" s="1318"/>
      <c r="N69" s="696"/>
      <c r="O69" s="696"/>
      <c r="P69" s="517"/>
      <c r="Q69" s="368"/>
      <c r="R69" s="383"/>
      <c r="S69" s="363"/>
      <c r="T69" s="368"/>
      <c r="U69" s="1394"/>
      <c r="V69" s="1395"/>
      <c r="W69" s="1396"/>
      <c r="X69" s="1396"/>
      <c r="Y69" s="1396"/>
      <c r="Z69" s="1396"/>
      <c r="AA69" s="1396"/>
      <c r="AB69" s="1396"/>
      <c r="AC69" s="1396"/>
      <c r="AD69" s="1396"/>
      <c r="AE69" s="1396"/>
      <c r="AF69" s="1396"/>
      <c r="AG69" s="1396"/>
      <c r="AH69" s="1396"/>
      <c r="AI69" s="1396"/>
      <c r="AJ69" s="1396"/>
      <c r="AK69" s="1396"/>
      <c r="AL69" s="1396"/>
      <c r="AM69" s="1396"/>
      <c r="AN69" s="1396"/>
      <c r="AO69" s="1396"/>
      <c r="AP69" s="1396"/>
      <c r="AQ69" s="1396"/>
      <c r="AR69" s="1396"/>
      <c r="AS69" s="1396"/>
      <c r="AT69" s="1396"/>
      <c r="AU69" s="1396"/>
      <c r="AV69" s="1396"/>
      <c r="AW69" s="1396"/>
      <c r="AX69" s="1396"/>
      <c r="AY69" s="1396"/>
      <c r="AZ69" s="1397"/>
      <c r="BB69" s="508"/>
      <c r="BC69" s="508" t="str">
        <f>IF(V69="","",V69)</f>
        <v/>
      </c>
      <c r="BD69" s="508"/>
      <c r="BE69" s="508"/>
      <c r="BF69" s="1163">
        <v>0</v>
      </c>
    </row>
    <row s="1650" customFormat="1" customHeight="1" ht="0">
      <c r="A70" s="1383" t="s">
        <v>213</v>
      </c>
      <c r="B70" s="1383" t="s">
        <v>214</v>
      </c>
      <c r="C70" s="1383" t="s">
        <v>215</v>
      </c>
      <c r="D70" s="1382"/>
      <c r="E70" s="2298"/>
      <c r="F70" s="2298"/>
      <c r="G70" s="2297"/>
      <c r="H70" s="1382"/>
      <c r="I70" s="1382"/>
      <c r="J70" s="1382"/>
      <c r="K70" s="1382"/>
      <c r="L70" s="1382"/>
      <c r="M70" s="1385"/>
      <c r="N70" s="1386"/>
      <c r="O70" s="1386"/>
      <c r="P70" s="359"/>
      <c r="Q70" s="1324"/>
      <c r="R70" s="1325"/>
      <c r="S70" s="1324"/>
      <c r="T70" s="1324"/>
      <c r="U70" s="1330"/>
      <c r="V70" s="1333" t="s">
        <v>172</v>
      </c>
      <c r="W70" s="1332"/>
      <c r="X70" s="1332"/>
      <c r="Y70" s="1332"/>
      <c r="Z70" s="1332"/>
      <c r="AA70" s="1332"/>
      <c r="AB70" s="1332"/>
      <c r="AC70" s="1332"/>
      <c r="AD70" s="1332"/>
      <c r="AE70" s="1332"/>
      <c r="AF70" s="1332"/>
      <c r="AG70" s="1332"/>
      <c r="AH70" s="1332"/>
      <c r="AI70" s="1332"/>
      <c r="AJ70" s="1332"/>
      <c r="AK70" s="1332"/>
      <c r="AL70" s="1332"/>
      <c r="AM70" s="1332"/>
      <c r="AN70" s="1332"/>
      <c r="AO70" s="1332"/>
      <c r="AP70" s="1332"/>
      <c r="AQ70" s="1332"/>
      <c r="AR70" s="1332"/>
      <c r="AS70" s="1332"/>
      <c r="AT70" s="1332"/>
      <c r="AU70" s="1332"/>
      <c r="AV70" s="1332"/>
      <c r="AW70" s="1332"/>
      <c r="AX70" s="1332"/>
      <c r="AY70" s="1332"/>
      <c r="AZ70" s="1332"/>
      <c r="BB70" s="797"/>
      <c r="BC70" s="797" t="str">
        <f>IF(V70="","",V70)</f>
        <v>Добавить источник для дифференциации</v>
      </c>
      <c r="BD70" s="797"/>
      <c r="BE70" s="797"/>
      <c r="BF70" s="526">
        <v>0</v>
      </c>
    </row>
    <row s="1650" customFormat="1" customHeight="1" ht="0">
      <c r="A71" s="1383" t="s">
        <v>213</v>
      </c>
      <c r="B71" s="1383" t="s">
        <v>214</v>
      </c>
      <c r="C71" s="1382"/>
      <c r="D71" s="1382"/>
      <c r="E71" s="2298"/>
      <c r="F71" s="2297"/>
      <c r="G71" s="1382"/>
      <c r="H71" s="1382"/>
      <c r="I71" s="1382"/>
      <c r="J71" s="1382"/>
      <c r="K71" s="1382"/>
      <c r="L71" s="1382"/>
      <c r="M71" s="1385"/>
      <c r="N71" s="1387"/>
      <c r="O71" s="1387"/>
      <c r="P71" s="359"/>
      <c r="Q71" s="1324"/>
      <c r="R71" s="1325"/>
      <c r="S71" s="1324"/>
      <c r="T71" s="1324"/>
      <c r="U71" s="1330"/>
      <c r="V71" s="1333" t="s">
        <v>173</v>
      </c>
      <c r="W71" s="1332"/>
      <c r="X71" s="1332"/>
      <c r="Y71" s="1332"/>
      <c r="Z71" s="1332"/>
      <c r="AA71" s="1332"/>
      <c r="AB71" s="1332"/>
      <c r="AC71" s="1332"/>
      <c r="AD71" s="1332"/>
      <c r="AE71" s="1332"/>
      <c r="AF71" s="1332"/>
      <c r="AG71" s="1332"/>
      <c r="AH71" s="1332"/>
      <c r="AI71" s="1332"/>
      <c r="AJ71" s="1332"/>
      <c r="AK71" s="1332"/>
      <c r="AL71" s="1332"/>
      <c r="AM71" s="1332"/>
      <c r="AN71" s="1332"/>
      <c r="AO71" s="1332"/>
      <c r="AP71" s="1332"/>
      <c r="AQ71" s="1332"/>
      <c r="AR71" s="1332"/>
      <c r="AS71" s="1332"/>
      <c r="AT71" s="1332"/>
      <c r="AU71" s="1332"/>
      <c r="AV71" s="1332"/>
      <c r="AW71" s="1332"/>
      <c r="AX71" s="1332"/>
      <c r="AY71" s="1332"/>
      <c r="AZ71" s="1332"/>
      <c r="BB71" s="797"/>
      <c r="BC71" s="797" t="str">
        <f>IF(V71="","",V71)</f>
        <v>Добавить централизованную систему для дифференциации</v>
      </c>
      <c r="BD71" s="797"/>
      <c r="BE71" s="797"/>
      <c r="BF71" s="526">
        <v>0</v>
      </c>
    </row>
    <row s="1650" customFormat="1" customHeight="1" ht="0">
      <c r="A72" s="1383" t="s">
        <v>213</v>
      </c>
      <c r="B72" s="1383"/>
      <c r="C72" s="1383"/>
      <c r="D72" s="1383"/>
      <c r="E72" s="2297"/>
      <c r="F72" s="1383"/>
      <c r="G72" s="1383"/>
      <c r="H72" s="1383"/>
      <c r="I72" s="1383"/>
      <c r="J72" s="1383"/>
      <c r="K72" s="1383"/>
      <c r="L72" s="1383"/>
      <c r="M72" s="1389"/>
      <c r="N72" s="1387"/>
      <c r="O72" s="1387"/>
      <c r="P72" s="359"/>
      <c r="Q72" s="388"/>
      <c r="R72" s="1352"/>
      <c r="S72" s="388"/>
      <c r="T72" s="388"/>
      <c r="U72" s="1330"/>
      <c r="V72" s="1333" t="s">
        <v>174</v>
      </c>
      <c r="W72" s="1332"/>
      <c r="X72" s="1332"/>
      <c r="Y72" s="1332"/>
      <c r="Z72" s="1332"/>
      <c r="AA72" s="1332"/>
      <c r="AB72" s="1332"/>
      <c r="AC72" s="1332"/>
      <c r="AD72" s="1332"/>
      <c r="AE72" s="1332"/>
      <c r="AF72" s="1332"/>
      <c r="AG72" s="1332"/>
      <c r="AH72" s="1332"/>
      <c r="AI72" s="1332"/>
      <c r="AJ72" s="1332"/>
      <c r="AK72" s="1332"/>
      <c r="AL72" s="1332"/>
      <c r="AM72" s="1332"/>
      <c r="AN72" s="1332"/>
      <c r="AO72" s="1332"/>
      <c r="AP72" s="1332"/>
      <c r="AQ72" s="1332"/>
      <c r="AR72" s="1332"/>
      <c r="AS72" s="1332"/>
      <c r="AT72" s="1332"/>
      <c r="AU72" s="1332"/>
      <c r="AV72" s="1332"/>
      <c r="AW72" s="1332"/>
      <c r="AX72" s="1332"/>
      <c r="AY72" s="1332"/>
      <c r="AZ72" s="1332"/>
      <c r="BB72" s="508"/>
      <c r="BC72" s="508" t="str">
        <f>IF(V72="","",V72)</f>
        <v>Добавить территорию для дифференциации</v>
      </c>
      <c r="BD72" s="508"/>
      <c r="BE72" s="508"/>
      <c r="BF72" s="519">
        <v>0</v>
      </c>
    </row>
    <row s="1650" customFormat="1" customHeight="1" ht="4.2">
      <c r="A73" s="1382"/>
      <c r="B73" s="1382"/>
      <c r="C73" s="1382"/>
      <c r="D73" s="1382"/>
      <c r="E73" s="1383"/>
      <c r="F73" s="1382"/>
      <c r="G73" s="1382"/>
      <c r="H73" s="1382"/>
      <c r="I73" s="1382"/>
      <c r="J73" s="1382"/>
      <c r="K73" s="1382"/>
      <c r="L73" s="1382"/>
      <c r="M73" s="1385"/>
      <c r="N73" s="1387"/>
      <c r="O73" s="1387"/>
      <c r="P73" s="359"/>
      <c r="Q73" s="1324"/>
      <c r="R73" s="1325"/>
      <c r="S73" s="1324"/>
      <c r="T73" s="1324"/>
      <c r="U73" s="1330"/>
      <c r="V73" s="1333" t="s">
        <v>198</v>
      </c>
      <c r="W73" s="1332"/>
      <c r="X73" s="1332"/>
      <c r="Y73" s="1332"/>
      <c r="Z73" s="1332"/>
      <c r="AA73" s="1332"/>
      <c r="AB73" s="1332"/>
      <c r="AC73" s="1332"/>
      <c r="AD73" s="1332"/>
      <c r="AE73" s="1332"/>
      <c r="AF73" s="1332"/>
      <c r="AG73" s="1332"/>
      <c r="AH73" s="1332"/>
      <c r="AI73" s="1332"/>
      <c r="AJ73" s="1332"/>
      <c r="AK73" s="1332"/>
      <c r="AL73" s="1332"/>
      <c r="AM73" s="1332"/>
      <c r="AN73" s="1332"/>
      <c r="AO73" s="1332"/>
      <c r="AP73" s="1332"/>
      <c r="AQ73" s="1332"/>
      <c r="AR73" s="1332"/>
      <c r="AS73" s="1332"/>
      <c r="AT73" s="1332"/>
      <c r="AU73" s="1332"/>
      <c r="AV73" s="1332"/>
      <c r="AW73" s="1332"/>
      <c r="AX73" s="1332"/>
      <c r="AY73" s="1332"/>
      <c r="AZ73" s="1332"/>
      <c r="BB73" s="797"/>
      <c r="BC73" s="797" t="str">
        <f>IF(V73="","",V73)</f>
        <v>Добавить наименование тарифа</v>
      </c>
      <c r="BD73" s="797"/>
      <c r="BE73" s="797"/>
      <c r="BF73" s="526">
        <v>4</v>
      </c>
    </row>
    <row customHeight="1" ht="11.549999999999999">
      <c r="N74" s="1163"/>
      <c r="O74" s="1163"/>
      <c r="P74" s="517"/>
      <c r="Q74" s="1163"/>
      <c r="R74" s="1163"/>
      <c r="S74" s="1163"/>
      <c r="T74" s="1163"/>
      <c r="U74" s="1163"/>
      <c r="AP74" s="1643"/>
      <c r="AQ74" s="1643"/>
      <c r="AR74" s="1643"/>
      <c r="AS74" s="1643"/>
      <c r="AT74" s="1643"/>
      <c r="AU74" s="1643"/>
      <c r="AV74" s="1643"/>
      <c r="AW74" s="1643"/>
      <c r="AX74" s="3436"/>
      <c r="BA74" s="1163"/>
      <c r="BB74" s="1163"/>
      <c r="BC74" s="1163"/>
      <c r="BD74" s="1163"/>
      <c r="BE74" s="1163"/>
      <c r="BF74" s="1163">
        <v>11</v>
      </c>
    </row>
    <row customHeight="1" ht="35.699999999999996">
      <c r="P75" s="517"/>
      <c r="U75" s="1261"/>
      <c r="V75" s="2293"/>
      <c r="W75" s="2293"/>
      <c r="X75" s="2293"/>
      <c r="Y75" s="2293"/>
      <c r="Z75" s="2293"/>
      <c r="AA75" s="2293"/>
      <c r="AB75" s="2293"/>
      <c r="AC75" s="2293"/>
      <c r="AD75" s="2293"/>
      <c r="AE75" s="2293"/>
      <c r="AF75" s="2293"/>
      <c r="AG75" s="2293"/>
      <c r="AH75" s="2293"/>
      <c r="AI75" s="2293"/>
      <c r="AJ75" s="2293"/>
      <c r="AK75" s="2293"/>
      <c r="AL75" s="2293"/>
      <c r="AM75" s="2293"/>
      <c r="AN75" s="2293"/>
      <c r="AO75" s="2293"/>
      <c r="AP75" s="2393"/>
      <c r="AQ75" s="2393"/>
      <c r="AR75" s="2393"/>
      <c r="AS75" s="2393"/>
      <c r="AT75" s="2393"/>
      <c r="AU75" s="2393"/>
      <c r="AV75" s="2393"/>
      <c r="AW75" s="2393"/>
      <c r="AX75" s="3841"/>
      <c r="AY75" s="2293"/>
      <c r="AZ75" s="2293"/>
      <c r="BF75" s="1163">
        <v>34</v>
      </c>
    </row>
    <row customHeight="1" ht="21">
      <c r="P76" s="517"/>
      <c r="V76" s="2293"/>
      <c r="W76" s="2293"/>
      <c r="X76" s="2293"/>
      <c r="Y76" s="2293"/>
      <c r="Z76" s="2293"/>
      <c r="AA76" s="2293"/>
      <c r="AB76" s="2293"/>
      <c r="AC76" s="2293"/>
      <c r="AD76" s="2293"/>
      <c r="AE76" s="2293"/>
      <c r="AF76" s="2293"/>
      <c r="AG76" s="2293"/>
      <c r="AH76" s="2293"/>
      <c r="AI76" s="2293"/>
      <c r="AJ76" s="2293"/>
      <c r="AK76" s="2293"/>
      <c r="AL76" s="2293"/>
      <c r="AM76" s="2293"/>
      <c r="AN76" s="2293"/>
      <c r="AO76" s="2293"/>
      <c r="AP76" s="2393"/>
      <c r="AQ76" s="2393"/>
      <c r="AR76" s="2393"/>
      <c r="AS76" s="2393"/>
      <c r="AT76" s="2393"/>
      <c r="AU76" s="2393"/>
      <c r="AV76" s="2393"/>
      <c r="AW76" s="2393"/>
      <c r="AX76" s="3841"/>
      <c r="AY76" s="2293"/>
      <c r="AZ76" s="2293"/>
      <c r="BF76" s="1163">
        <v>20</v>
      </c>
    </row>
    <row customHeight="1" ht="14.699999999999998">
      <c r="P77" s="517"/>
      <c r="AP77" s="1643"/>
      <c r="AQ77" s="1643"/>
      <c r="AR77" s="1643"/>
      <c r="AS77" s="1643"/>
      <c r="AT77" s="1643"/>
      <c r="AU77" s="1643"/>
      <c r="AV77" s="1643"/>
      <c r="AW77" s="1643"/>
      <c r="AX77" s="3436"/>
      <c r="BF77" s="1163">
        <v>14</v>
      </c>
    </row>
    <row customHeight="1" ht="28.5">
      <c r="P78" s="517"/>
      <c r="V78" s="2293"/>
      <c r="W78" s="2293"/>
      <c r="X78" s="2293"/>
      <c r="Y78" s="2293"/>
      <c r="Z78" s="2293"/>
      <c r="AA78" s="2293"/>
      <c r="AB78" s="2293"/>
      <c r="AC78" s="2293"/>
      <c r="AD78" s="2293"/>
      <c r="AE78" s="2293"/>
      <c r="AF78" s="2293"/>
      <c r="AG78" s="2293"/>
      <c r="AH78" s="2293"/>
      <c r="AI78" s="2293"/>
      <c r="AJ78" s="2293"/>
      <c r="AK78" s="2293"/>
      <c r="AL78" s="2293"/>
      <c r="AM78" s="2293"/>
      <c r="AN78" s="2293"/>
      <c r="AO78" s="2293"/>
      <c r="AP78" s="2393"/>
      <c r="AQ78" s="2393"/>
      <c r="AR78" s="2393"/>
      <c r="AS78" s="2393"/>
      <c r="AT78" s="2393"/>
      <c r="AU78" s="2393"/>
      <c r="AV78" s="2393"/>
      <c r="AW78" s="2393"/>
      <c r="AX78" s="3841"/>
      <c r="AY78" s="2293"/>
      <c r="AZ78" s="2293"/>
      <c r="BF78" s="1163">
        <v>27</v>
      </c>
    </row>
    <row customHeight="1" ht="18.75">
      <c r="P79" s="517"/>
      <c r="V79" s="2293"/>
      <c r="W79" s="2293"/>
      <c r="X79" s="2293"/>
      <c r="Y79" s="2293"/>
      <c r="Z79" s="2293"/>
      <c r="AA79" s="2293"/>
      <c r="AB79" s="2293"/>
      <c r="AC79" s="2293"/>
      <c r="AD79" s="2293"/>
      <c r="AE79" s="2293"/>
      <c r="AF79" s="2293"/>
      <c r="AG79" s="2293"/>
      <c r="AH79" s="2293"/>
      <c r="AI79" s="2293"/>
      <c r="AJ79" s="2293"/>
      <c r="AK79" s="2293"/>
      <c r="AL79" s="2293"/>
      <c r="AM79" s="2293"/>
      <c r="AN79" s="2293"/>
      <c r="AO79" s="2293"/>
      <c r="AP79" s="2393"/>
      <c r="AQ79" s="2393"/>
      <c r="AR79" s="2393"/>
      <c r="AS79" s="2393"/>
      <c r="AT79" s="2393"/>
      <c r="AU79" s="2393"/>
      <c r="AV79" s="2393"/>
      <c r="AW79" s="2393"/>
      <c r="AX79" s="3841"/>
      <c r="AY79" s="2293"/>
      <c r="AZ79" s="2293"/>
      <c r="BF79" s="1163">
        <v>18</v>
      </c>
    </row>
    <row customHeight="1" ht="22.5" hidden="1">
      <c r="A80" s="1163" t="s">
        <v>86</v>
      </c>
      <c r="B80" s="1163">
        <v>0</v>
      </c>
      <c r="C80" s="1163">
        <v>0</v>
      </c>
      <c r="D80" s="1163">
        <v>0</v>
      </c>
      <c r="E80" s="1163">
        <v>0</v>
      </c>
      <c r="F80" s="1163">
        <v>0</v>
      </c>
      <c r="G80" s="1163">
        <v>0</v>
      </c>
      <c r="H80" s="1163">
        <v>0</v>
      </c>
      <c r="I80" s="1163">
        <v>0</v>
      </c>
      <c r="J80" s="1163">
        <v>0</v>
      </c>
      <c r="K80" s="1163">
        <v>0</v>
      </c>
      <c r="L80" s="1163">
        <v>0</v>
      </c>
      <c r="M80" s="1335">
        <v>0</v>
      </c>
      <c r="N80" s="1336">
        <v>0</v>
      </c>
      <c r="O80" s="1336">
        <v>0</v>
      </c>
      <c r="P80" s="1336">
        <v>0</v>
      </c>
      <c r="Q80" s="1336">
        <v>0</v>
      </c>
      <c r="R80" s="352">
        <v>3</v>
      </c>
      <c r="S80" s="352">
        <v>3</v>
      </c>
      <c r="T80" s="352">
        <v>3</v>
      </c>
      <c r="U80" s="589">
        <v>12</v>
      </c>
      <c r="V80" s="1163">
        <v>31</v>
      </c>
      <c r="W80" s="1163">
        <v>0</v>
      </c>
      <c r="X80" s="1163">
        <v>0</v>
      </c>
      <c r="Y80" s="1163">
        <v>0</v>
      </c>
      <c r="Z80" s="1163">
        <v>0</v>
      </c>
      <c r="AA80" s="1163">
        <v>0</v>
      </c>
      <c r="AB80" s="1163">
        <v>0</v>
      </c>
      <c r="AC80" s="1163">
        <v>0</v>
      </c>
      <c r="AD80" s="1163">
        <v>0</v>
      </c>
      <c r="AE80" s="1163">
        <v>0</v>
      </c>
      <c r="AF80" s="1163">
        <v>0</v>
      </c>
      <c r="AG80" s="1163">
        <v>21</v>
      </c>
      <c r="AH80" s="1163">
        <v>21</v>
      </c>
      <c r="AI80" s="1163">
        <v>21</v>
      </c>
      <c r="AJ80" s="1163">
        <v>21</v>
      </c>
      <c r="AK80" s="1163">
        <v>21</v>
      </c>
      <c r="AL80" s="1163">
        <v>11</v>
      </c>
      <c r="AM80" s="1163">
        <v>3</v>
      </c>
      <c r="AN80" s="1163">
        <v>11</v>
      </c>
      <c r="AO80" s="1163">
        <v>8</v>
      </c>
      <c r="AP80" s="1643">
        <v>0</v>
      </c>
      <c r="AQ80" s="1643">
        <v>0</v>
      </c>
      <c r="AR80" s="1643">
        <v>0</v>
      </c>
      <c r="AS80" s="1643">
        <v>0</v>
      </c>
      <c r="AT80" s="1643">
        <v>0</v>
      </c>
      <c r="AU80" s="1643">
        <v>0</v>
      </c>
      <c r="AV80" s="1643">
        <v>0</v>
      </c>
      <c r="AW80" s="1643">
        <v>0</v>
      </c>
      <c r="AX80" s="3436">
        <v>0</v>
      </c>
      <c r="AY80" s="1163">
        <v>4</v>
      </c>
      <c r="AZ80" s="1163">
        <v>115</v>
      </c>
      <c r="BA80" s="519">
        <v>10</v>
      </c>
      <c r="BB80" s="519">
        <v>10</v>
      </c>
      <c r="BC80" s="519">
        <v>10</v>
      </c>
      <c r="BD80" s="519">
        <v>10</v>
      </c>
      <c r="BE80" s="519">
        <v>10</v>
      </c>
      <c r="BF80" s="1163">
        <v>23</v>
      </c>
    </row>
  </sheetData>
  <sheetProtection formatColumns="0" formatRows="0" autoFilter="0" sort="0" insertRows="0" insertColumns="1" deleteRows="0" deleteColumns="0"/>
  <mergeCells count="171">
    <mergeCell ref="V79:AZ79"/>
    <mergeCell ref="U39:V39"/>
    <mergeCell ref="X39:AE39"/>
    <mergeCell ref="AG39:AN39"/>
    <mergeCell ref="U38:V38"/>
    <mergeCell ref="X38:AE38"/>
    <mergeCell ref="AG38:AN38"/>
    <mergeCell ref="AL55:AL60"/>
    <mergeCell ref="AM55:AM60"/>
    <mergeCell ref="AN55:AN60"/>
    <mergeCell ref="AO55:AO60"/>
    <mergeCell ref="V78:AZ78"/>
    <mergeCell ref="AZ42:AZ47"/>
    <mergeCell ref="AZ56:AZ61"/>
    <mergeCell ref="V75:AZ75"/>
    <mergeCell ref="V76:AZ76"/>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60"/>
    <mergeCell ref="AE55:AE60"/>
    <mergeCell ref="AD55:AD60"/>
    <mergeCell ref="E49:E72"/>
    <mergeCell ref="X49:AF49"/>
    <mergeCell ref="AG49:AY49"/>
    <mergeCell ref="F50:F71"/>
    <mergeCell ref="X50:AF50"/>
    <mergeCell ref="AG50:AY50"/>
    <mergeCell ref="G51:G70"/>
    <mergeCell ref="X51:AF51"/>
    <mergeCell ref="AG51:AY51"/>
    <mergeCell ref="H52:H69"/>
    <mergeCell ref="X52:AF52"/>
    <mergeCell ref="AG52:AY52"/>
    <mergeCell ref="I53:I68"/>
    <mergeCell ref="Q53:Q68"/>
    <mergeCell ref="L56:L57"/>
    <mergeCell ref="AF55:AF60"/>
    <mergeCell ref="U36:V36"/>
    <mergeCell ref="X36:AE36"/>
    <mergeCell ref="AG36:AN36"/>
    <mergeCell ref="X33:AE33"/>
    <mergeCell ref="AG33:AN33"/>
    <mergeCell ref="U34:V34"/>
    <mergeCell ref="X34:AE34"/>
    <mergeCell ref="AG34:AN34"/>
    <mergeCell ref="J54:J61"/>
    <mergeCell ref="R54:R61"/>
    <mergeCell ref="X54:AF54"/>
    <mergeCell ref="AG54:AY54"/>
    <mergeCell ref="K55:K60"/>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L58:L59"/>
    <mergeCell ref="S57:S60"/>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60"/>
    <mergeCell ref="AV55:AV60"/>
    <mergeCell ref="AW55:AW60"/>
    <mergeCell ref="AX55:AX60"/>
    <mergeCell ref="AZ64:AZ67"/>
    <mergeCell ref="J62:J67"/>
    <mergeCell ref="R62:R67"/>
    <mergeCell ref="X62:AF62"/>
    <mergeCell ref="AG62:AY62"/>
    <mergeCell ref="S63:S66"/>
    <mergeCell ref="K63:K66"/>
    <mergeCell ref="L64:L65"/>
    <mergeCell ref="AC63:AC66"/>
    <mergeCell ref="AE63:AE66"/>
    <mergeCell ref="AD63:AD66"/>
    <mergeCell ref="AF63:AF66"/>
    <mergeCell ref="AL63:AL66"/>
    <mergeCell ref="AM63:AM66"/>
    <mergeCell ref="AN63:AN66"/>
    <mergeCell ref="AO63:AO66"/>
    <mergeCell ref="AU63:AU66"/>
    <mergeCell ref="AV63:AV66"/>
    <mergeCell ref="AW63:AW66"/>
    <mergeCell ref="AX63:AX66"/>
  </mergeCells>
  <dataValidations count="8">
    <dataValidation allowBlank="1" showInputMessage="1" showErrorMessage="1" prompt="Для выбора выполните двойной щелчок левой клавиши мыши по соответствующей ячейке." sqref="AD65600 AD131136 AD196672 AD262208 AD327744 AD393280 AD458816 AD524352 AD589888 AD655424 AD720960 AD786496 AD852032 AD917568 AD983104 AF131136 AF458816 AF196672 AF262208 AF327744 AF393280 AF524352 AF589888 AF655424 AF720960 AF786496 AF852032 AF917568 AF983104 AF65600 AM65600 AM131136 AM196672 AM262208 AM327744 AM393280 AM458816 AM524352 AM589888 AM655424 AM720960 AM786496 AM852032 AM917568 AM983104 AO393280:AX393280 AO327744:AX327744 AO524352:AX524352 AO55 AV55 AX55 AO589888:AX589888 AO655424:AX655424 AO19:AO21 AO720960:AX720960 AO786496:AX786496 AO852032:AX852032 AO917568:AX917568 AO983104:AX983104 AO65600:AX65600 AO131136:AX131136 AO458816:AX458816 AF55 AO196672:AX196672 AF8 AD8 AM55 AM19:AM21 AO262208:AX262208 AD55 AO8 AV8 AX8 AM8 AD63 AF63 AM63 AO63 AV63 AX63"/>
    <dataValidation allowBlank="1" promptTitle="checkPeriodRange" sqref="AB65601 AB131137 AB196673 AB262209 AB327745 AB393281 AB458817 AB524353 AB589889 AB655425 AB720961 AB786497 AB852033 AB917569 AB983105 AB10:AB11 AK65601 AK131137 AK196673 AK262209 AK327745 AK393281 AK458817 AK524353 AK589889 AK655425 AK720961 AK786497 AK852033 AK917569 AK983105 AK10:AK11 AK57 AK59 AK22 AB57 AB59 AT10 AT11 AT57 AT59 AB65 AK65 AT65 AB66 AK66 AT6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0 AC131136 AC196672 AC262208 AC327744 AC393280 AC458816 AC524352 AC589888 AC655424 AC720960 AC786496 AC852032 AC917568 AC983104 AE65600 AE131136 AE196672 AE262208 AE327744 AE393280 AE458816 AE524352 AE589888 AE655424 AE720960 AE786496 AE852032 AE917568 AE983104 AN55 AL65600 AL131136 AL196672 AL262208 AL327744 AL393280 AL458816 AL524352 AL589888 AL655424 AL720960 AL786496 AL852032 AL917568 AL983104 AN65600 AN131136 AN196672 AN262208 AN327744 AN393280 AN458816 AN524352 AN589888 AN655424 AN720960 AN786496 AN852032 AN917568 AN983104 AC55 AE55 AL55 AE8 AC8 AL19:AL21 AN19:AN21 AN8 AL8 AU8 AW8 AU55 AW55 AC63 AE63 AL63 AN63 AU63 AW63"/>
    <dataValidation type="textLength" operator="lessThanOrEqual" allowBlank="1" showInputMessage="1" showErrorMessage="1" errorTitle="Ошибка" error="Допускается ввод не более 900 символов!" sqref="AZ65594:AZ65601 AZ131130:AZ131137 AZ196666:AZ196673 AZ262202:AZ262209 AZ327738:AZ327745 AZ393274:AZ393281 AZ458810:AZ458817 AZ524346:AZ524353 AZ589882:AZ589889 AZ655418:AZ655425 AZ720954:AZ720961 AZ786490:AZ786497 AZ852026:AZ852033 AZ917562:AZ917569 AZ983098:AZ983105">
      <formula1>900</formula1>
    </dataValidation>
    <dataValidation allowBlank="1" sqref="U131138:AZ131144 U196674:AZ196680 U262210:AZ262216 U327746:AZ327752 U393282:AZ393288 U458818:AZ458824 U524354:AZ524360 U589890:AZ589896 U655426:AZ655432 U720962:AZ720968 U786498:AZ786504 U852034:AZ852040 U917570:AZ917576 U983106:AZ983112 U65602:AZ65608"/>
    <dataValidation type="list" allowBlank="1" showInputMessage="1" errorTitle="Ошибка" error="Выберите значение из списка" prompt="Выберите значение из списка" sqref="X983103:AY983103 X65599:AY65599 X131135:AY131135 X196671:AY196671 X262207:AY262207 X327743:AY327743 X393279:AY393279 X458815:AY458815 X524351:AY524351 X589887:AY589887 X655423:AY655423 X720959:AY720959 X786495:AY786495 X852031:AY852031 X917567:AY917567">
      <formula1>kind_of_cons</formula1>
    </dataValidation>
    <dataValidation type="list" allowBlank="1" showInputMessage="1" showErrorMessage="1" errorTitle="Ошибка" error="Выберите значение из списка" sqref="X983102:Z983102 X65598:Z65598 X131134:Z131134 X196670:Z196670 X262206:Z262206 X327742:Z327742 X393278:Z393278 X458814:Z458814 X524350:Z524350 X589886:Z589886 X655422:Z655422 X720958:Z720958 X786494:Z786494 X852030:Z852030 X917566:Z917566 AG983102:AI983102 AG65598:AI65598 AG131134:AI131134 AG196670:AI196670 AG262206:AI262206 AG327742:AI327742 AG393278:AI393278 AG458814:AI458814 AG524350:AI524350 AG589886:AI589886 AG655422:AI655422 AG720958:AI720958 AG786494:AI786494 AG852030:AI852030 AG917566:AI917566">
      <formula1>kind_of_scheme_in</formula1>
    </dataValidation>
    <dataValidation type="list" allowBlank="1" showInputMessage="1" showErrorMessage="1" errorTitle="Ошибка" error="Выберите значение из списка" sqref="V65600 V131136 V196672 V262208 V327744 V393280 V458816 V524352 V589888 V655424 V720960 V786496 V852032 V917568 V983104">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E4691C-FD1C-2A3A-7472-0.572784A6}" mc:Ignorable="x14ac xr xr2 xr3">
  <sheetPr>
    <tabColor rgb="FFCCCCFF"/>
  </sheetPr>
  <dimension ref="A1:Q79"/>
  <sheetViews>
    <sheetView topLeftCell="C1" showGridLines="0" zoomScale="90" workbookViewId="0" tabSelected="1">
      <selection activeCell="I26" sqref="I26"/>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5" style="1643" width="55.00390625" customWidth="1"/>
    <col min="6" max="6" style="1643" width="71.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PP110.OPEN.INFO.PRICE.HEAT.EIAS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Показатели, подлежащие раскрытию в сфере теплоснабжения (цены и тарифы)</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c r="A11" s="2106" t="s">
        <v>20</v>
      </c>
      <c r="D11" s="83"/>
      <c r="E11" s="1173" t="s">
        <v>21</v>
      </c>
      <c r="F11" s="2637">
        <v>45292</v>
      </c>
      <c r="G11" s="85"/>
      <c r="H11" s="781" t="s">
        <v>22</v>
      </c>
      <c r="J11" s="884" t="s">
        <v>23</v>
      </c>
      <c r="Q11" s="82">
        <v>0</v>
      </c>
    </row>
    <row customHeight="1" ht="22.5">
      <c r="A12" s="2106"/>
      <c r="D12" s="83"/>
      <c r="E12" s="1173" t="s">
        <v>24</v>
      </c>
      <c r="F12" s="1740">
        <v>47118</v>
      </c>
      <c r="G12" s="81"/>
      <c r="J12" s="884" t="s">
        <v>25</v>
      </c>
      <c r="Q12" s="82">
        <v>0</v>
      </c>
    </row>
    <row s="1643" customFormat="1" customHeight="1" ht="22.5" hidden="1">
      <c r="A13" s="796" t="s">
        <v>26</v>
      </c>
      <c r="B13" s="106"/>
      <c r="C13" s="416"/>
      <c r="D13" s="418"/>
      <c r="E13" s="1783" t="s">
        <v>27</v>
      </c>
      <c r="F13" s="1740" t="s">
        <v>28</v>
      </c>
      <c r="G13" s="85"/>
      <c r="H13" s="778"/>
      <c r="I13" s="419"/>
      <c r="J13" s="1784" t="s">
        <v>29</v>
      </c>
      <c r="Q13" s="417">
        <v>0</v>
      </c>
    </row>
    <row s="1643" customFormat="1" customHeight="1" ht="27" hidden="1">
      <c r="A14" s="796" t="s">
        <v>30</v>
      </c>
      <c r="B14" s="106"/>
      <c r="C14" s="416"/>
      <c r="D14" s="418"/>
      <c r="E14" s="1173" t="s">
        <v>31</v>
      </c>
      <c r="F14" s="1775"/>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584" t="s">
        <v>37</v>
      </c>
      <c r="G17" s="81"/>
      <c r="H17" s="781" t="s">
        <v>22</v>
      </c>
      <c r="Q17" s="82">
        <v>20</v>
      </c>
    </row>
    <row customHeight="1" ht="25.5">
      <c r="D18" s="83"/>
      <c r="E18" s="1783" t="s">
        <v>38</v>
      </c>
      <c r="F18" s="2637">
        <v>46010</v>
      </c>
      <c r="G18" s="81"/>
      <c r="I18" s="782"/>
      <c r="J18" s="2105" t="s">
        <v>39</v>
      </c>
      <c r="Q18" s="82">
        <v>0</v>
      </c>
    </row>
    <row customHeight="1" ht="25.5">
      <c r="D19" s="83"/>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7">
        <v>46023</v>
      </c>
      <c r="G19" s="81"/>
      <c r="I19" s="782"/>
      <c r="J19" s="2105"/>
      <c r="Q19" s="82">
        <v>0</v>
      </c>
    </row>
    <row customHeight="1" ht="22.5">
      <c r="D20" s="83"/>
      <c r="E20" s="84"/>
      <c r="F20" s="278" t="str">
        <f>"Первичное "&amp;IF(TEMPLATE_GROUP="P","установление тарифов","предложение по тарифам")</f>
        <v>Первичное установление тарифов</v>
      </c>
      <c r="G20" s="81"/>
      <c r="I20" s="402"/>
      <c r="J20" s="883" t="s">
        <v>40</v>
      </c>
      <c r="Q20" s="82">
        <v>0</v>
      </c>
    </row>
    <row customHeight="1" ht="19.5">
      <c r="D21" s="83"/>
      <c r="E21" s="399" t="str">
        <f>"Дата "&amp;IF(TEMPLATE_GROUP="P","документа","подачи заявления")&amp;" об утверждении тарифов"</f>
        <v>Дата документа об утверждении тарифов</v>
      </c>
      <c r="F21" s="2637">
        <v>45280</v>
      </c>
      <c r="G21" s="81"/>
      <c r="I21" s="783"/>
      <c r="Q21" s="82">
        <v>0</v>
      </c>
    </row>
    <row customHeight="1" ht="19.5">
      <c r="D22" s="83"/>
      <c r="E22" s="399" t="str">
        <f>"Номер "&amp;IF(TEMPLATE_GROUP="P","документа","подачи заявления")&amp;" об утверждении тарифов"</f>
        <v>Номер документа об утверждении тарифов</v>
      </c>
      <c r="F22" s="224" t="s">
        <v>41</v>
      </c>
      <c r="G22" s="81"/>
      <c r="I22" s="783"/>
      <c r="Q22" s="82">
        <v>0</v>
      </c>
    </row>
    <row customHeight="1" ht="22.5">
      <c r="D23" s="83"/>
      <c r="E23" s="399" t="s">
        <v>42</v>
      </c>
      <c r="F23" s="224" t="s">
        <v>43</v>
      </c>
      <c r="G23" s="81"/>
      <c r="Q23" s="82">
        <v>0</v>
      </c>
    </row>
    <row customHeight="1" ht="59.25">
      <c r="D24" s="83"/>
      <c r="E24" s="399" t="s">
        <v>44</v>
      </c>
      <c r="F24" s="4132" t="s">
        <v>45</v>
      </c>
      <c r="G24" s="81"/>
      <c r="Q24" s="82">
        <v>0</v>
      </c>
    </row>
    <row customHeight="1" ht="22.5">
      <c r="D25" s="83"/>
      <c r="E25" s="84"/>
      <c r="F25" s="278" t="str">
        <f>"Изменение "&amp;IF(TEMPLATE_GROUP="P","тарифов","предложения по тарифам")</f>
        <v>Изменение тарифов</v>
      </c>
      <c r="G25" s="81"/>
      <c r="J25" s="883" t="s">
        <v>46</v>
      </c>
      <c r="Q25" s="82">
        <v>0</v>
      </c>
    </row>
    <row customHeight="1" ht="19.5">
      <c r="D26" s="83"/>
      <c r="E26" s="399" t="str">
        <f>"Дата "&amp;IF(TEMPLATE_GROUP="P","принятия решения","подачи заявления")&amp;" об изменении тарифов"</f>
        <v>Дата принятия решения об изменении тарифов</v>
      </c>
      <c r="F26" s="2637">
        <v>46010</v>
      </c>
      <c r="G26" s="81"/>
      <c r="Q26" s="82">
        <v>0</v>
      </c>
    </row>
    <row customHeight="1" ht="19.5">
      <c r="D27" s="83"/>
      <c r="E27" s="1173" t="str">
        <f>"Номер "&amp;IF(TEMPLATE_GROUP="P","принятия решения","заявления")&amp;" об изменении тарифов"</f>
        <v>Номер принятия решения об изменении тарифов</v>
      </c>
      <c r="F27" s="2638" t="s">
        <v>47</v>
      </c>
      <c r="G27" s="81"/>
      <c r="Q27" s="82">
        <v>0</v>
      </c>
    </row>
    <row customHeight="1" ht="24.75">
      <c r="D28" s="83"/>
      <c r="E28" s="399" t="s">
        <v>48</v>
      </c>
      <c r="F28" s="2638" t="s">
        <v>43</v>
      </c>
      <c r="G28" s="81"/>
      <c r="Q28" s="82">
        <v>0</v>
      </c>
    </row>
    <row customHeight="1" ht="49.5">
      <c r="D29" s="83"/>
      <c r="E29" s="399" t="s">
        <v>44</v>
      </c>
      <c r="F29" s="2638" t="s">
        <v>49</v>
      </c>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50</v>
      </c>
      <c r="G31" s="784"/>
      <c r="Q31" s="82">
        <v>20</v>
      </c>
    </row>
    <row customHeight="1" ht="21" hidden="1">
      <c r="C32" s="86"/>
      <c r="D32" s="87"/>
      <c r="E32" s="400" t="s">
        <v>51</v>
      </c>
      <c r="F32" s="225"/>
      <c r="G32" s="784"/>
      <c r="Q32" s="82">
        <v>20</v>
      </c>
    </row>
    <row customHeight="1" ht="21">
      <c r="C33" s="86"/>
      <c r="D33" s="87"/>
      <c r="E33" s="399" t="s">
        <v>52</v>
      </c>
      <c r="F33" s="225" t="s">
        <v>53</v>
      </c>
      <c r="G33" s="784"/>
      <c r="Q33" s="82">
        <v>20</v>
      </c>
    </row>
    <row customHeight="1" ht="21">
      <c r="C34" s="86"/>
      <c r="D34" s="87"/>
      <c r="E34" s="399" t="s">
        <v>54</v>
      </c>
      <c r="F34" s="225" t="s">
        <v>55</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56</v>
      </c>
      <c r="F36" s="1218" t="s">
        <v>57</v>
      </c>
      <c r="G36" s="85"/>
      <c r="Q36" s="82">
        <v>0</v>
      </c>
    </row>
    <row customHeight="1" ht="21">
      <c r="A37" s="887"/>
      <c r="D37" s="87"/>
      <c r="E37" s="399" t="s">
        <v>58</v>
      </c>
      <c r="F37" s="1218" t="s">
        <v>59</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60</v>
      </c>
      <c r="F39" s="718" t="s">
        <v>19</v>
      </c>
      <c r="G39" s="81"/>
      <c r="H39" s="781" t="s">
        <v>22</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26</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c r="A42" s="792"/>
      <c r="B42" s="434"/>
      <c r="C42" s="435"/>
      <c r="D42" s="436"/>
      <c r="E42" s="437"/>
      <c r="F42" s="1061"/>
      <c r="G42" s="81"/>
      <c r="H42" s="417"/>
      <c r="I42" s="419"/>
      <c r="J42" s="882"/>
      <c r="Q42" s="438">
        <v>0</v>
      </c>
    </row>
    <row s="1643" customFormat="1" customHeight="1" ht="27" hidden="1">
      <c r="A43" s="792"/>
      <c r="B43" s="421"/>
      <c r="C43" s="416"/>
      <c r="D43" s="418"/>
      <c r="E43" s="399" t="s">
        <v>61</v>
      </c>
      <c r="F43" s="718" t="s">
        <v>19</v>
      </c>
      <c r="G43" s="81"/>
      <c r="I43" s="419"/>
      <c r="J43" s="884"/>
      <c r="Q43" s="417">
        <v>0</v>
      </c>
    </row>
    <row s="1643" customFormat="1" customHeight="1" ht="27" hidden="1">
      <c r="A44" s="792"/>
      <c r="B44" s="421"/>
      <c r="C44" s="416"/>
      <c r="D44" s="418"/>
      <c r="E44" s="1173" t="s">
        <v>62</v>
      </c>
      <c r="F44" s="1896"/>
      <c r="G44" s="81"/>
      <c r="I44" s="419"/>
      <c r="J44" s="884"/>
      <c r="Q44" s="417">
        <v>0</v>
      </c>
    </row>
    <row s="1620" customFormat="1" customHeight="1" ht="6">
      <c r="A45" s="792"/>
      <c r="B45" s="434"/>
      <c r="C45" s="435"/>
      <c r="D45" s="436"/>
      <c r="E45" s="437"/>
      <c r="F45" s="1061"/>
      <c r="G45" s="81"/>
      <c r="H45" s="417"/>
      <c r="I45" s="419"/>
      <c r="J45" s="884"/>
      <c r="Q45" s="438">
        <v>0</v>
      </c>
    </row>
    <row s="1620" customFormat="1" customHeight="1" ht="24.75">
      <c r="A46" s="792"/>
      <c r="B46" s="434"/>
      <c r="C46" s="435"/>
      <c r="D46" s="436"/>
      <c r="E46" s="1173" t="s">
        <v>63</v>
      </c>
      <c r="F46" s="718" t="s">
        <v>19</v>
      </c>
      <c r="G46" s="81"/>
      <c r="H46" s="417"/>
      <c r="I46" s="419"/>
      <c r="J46" s="884"/>
      <c r="Q46" s="438">
        <v>0</v>
      </c>
    </row>
    <row s="1643" customFormat="1" customHeight="1" ht="24.75">
      <c r="A47" s="792"/>
      <c r="B47" s="421"/>
      <c r="C47" s="416"/>
      <c r="D47" s="418"/>
      <c r="E47" s="1173" t="s">
        <v>64</v>
      </c>
      <c r="F47" s="718" t="s">
        <v>19</v>
      </c>
      <c r="G47" s="81"/>
      <c r="I47" s="419"/>
      <c r="J47" s="884"/>
      <c r="Q47" s="417">
        <v>0</v>
      </c>
    </row>
    <row s="1620" customFormat="1" customHeight="1" ht="6">
      <c r="A48" s="792"/>
      <c r="B48" s="240"/>
      <c r="C48" s="241"/>
      <c r="D48" s="242"/>
      <c r="E48" s="243"/>
      <c r="F48" s="1061"/>
      <c r="G48" s="81"/>
      <c r="H48" s="417"/>
      <c r="I48" s="419"/>
      <c r="J48" s="884"/>
      <c r="Q48" s="244">
        <v>0</v>
      </c>
    </row>
    <row customHeight="1" ht="29.25">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t="s">
        <v>65</v>
      </c>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66</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67</v>
      </c>
      <c r="F53" s="1056" t="s">
        <v>19</v>
      </c>
      <c r="G53" s="540"/>
      <c r="I53" s="542"/>
      <c r="J53" s="886"/>
      <c r="P53" s="543"/>
      <c r="Q53" s="541">
        <v>0</v>
      </c>
    </row>
    <row s="1643" customFormat="1" customHeight="1" ht="27" hidden="1">
      <c r="A54" s="794"/>
      <c r="B54" s="421"/>
      <c r="C54" s="538"/>
      <c r="D54" s="539"/>
      <c r="E54" s="399" t="s">
        <v>68</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69</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70</v>
      </c>
      <c r="F58" s="1056" t="s">
        <v>65</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71</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72</v>
      </c>
      <c r="F62" s="1679" t="s">
        <v>65</v>
      </c>
      <c r="G62" s="81"/>
      <c r="H62" s="781" t="s">
        <v>22</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73</v>
      </c>
      <c r="F64" s="224" t="s">
        <v>74</v>
      </c>
      <c r="G64" s="85"/>
      <c r="Q64" s="82">
        <v>20</v>
      </c>
    </row>
    <row customHeight="1" ht="21">
      <c r="A65" s="795"/>
      <c r="B65" s="107"/>
      <c r="D65" s="90"/>
      <c r="E65" s="399" t="s">
        <v>75</v>
      </c>
      <c r="F65" s="224" t="s">
        <v>76</v>
      </c>
      <c r="G65" s="85"/>
      <c r="Q65" s="82">
        <v>20</v>
      </c>
    </row>
    <row customHeight="1" ht="36.75">
      <c r="D66" s="83"/>
      <c r="E66" s="401" t="s">
        <v>77</v>
      </c>
      <c r="F66" s="1062"/>
      <c r="G66" s="81"/>
      <c r="Q66" s="82">
        <v>35</v>
      </c>
    </row>
    <row customHeight="1" ht="21">
      <c r="A67" s="795"/>
      <c r="D67" s="418"/>
      <c r="E67" s="399" t="s">
        <v>78</v>
      </c>
      <c r="F67" s="279" t="s">
        <v>79</v>
      </c>
      <c r="G67" s="85"/>
      <c r="Q67" s="82">
        <v>20</v>
      </c>
    </row>
    <row customHeight="1" ht="21">
      <c r="A68" s="795"/>
      <c r="B68" s="107"/>
      <c r="D68" s="90"/>
      <c r="E68" s="399" t="s">
        <v>80</v>
      </c>
      <c r="F68" s="279" t="s">
        <v>81</v>
      </c>
      <c r="G68" s="85"/>
      <c r="Q68" s="82">
        <v>20</v>
      </c>
    </row>
    <row customHeight="1" ht="21">
      <c r="A69" s="795"/>
      <c r="B69" s="107"/>
      <c r="D69" s="90"/>
      <c r="E69" s="399" t="s">
        <v>82</v>
      </c>
      <c r="F69" s="279" t="s">
        <v>83</v>
      </c>
      <c r="G69" s="85"/>
      <c r="Q69" s="82">
        <v>20</v>
      </c>
    </row>
    <row customHeight="1" ht="21">
      <c r="D70" s="418"/>
      <c r="E70" s="399" t="s">
        <v>84</v>
      </c>
      <c r="F70" s="279" t="s">
        <v>85</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86</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519C59F-E092-1EEA-3C4E-0.CAC2F4BF}"/>
    <hyperlink ref="H17" location="Титульный!H9" display="Как заполнить?" tooltip="Помощь по работе с полями отчётной формы" xr:uid="{722DDFC4-7542-9CB8-6BED-0.CE5EDD08}"/>
    <hyperlink ref="F24" r:id="rId4" xr:uid="{.DF81664-CA61-93EB-83F9-0.E6541A88}"/>
    <hyperlink ref="H39" location="Титульный!H9" display="Как заполнить?" tooltip="Помощь по работе с полями отчётной формы" xr:uid="{4438CAAB-1513-90BA-ADA7-0.070ECA61}"/>
    <hyperlink ref="H62" location="Титульный!H9" display="Как заполнить?" tooltip="Помощь по работе с полями отчётной формы" xr:uid="{8F3597A3-4B01-5EB4-559D-0.134326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1E60E-5482-4794-77BF-0.915094F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127</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439</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440</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441</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442</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443</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444</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445</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446</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65</v>
      </c>
      <c r="Z8" s="2273"/>
      <c r="AA8" s="2115" t="s">
        <v>65</v>
      </c>
      <c r="AB8" s="2115" t="s">
        <v>19</v>
      </c>
      <c r="AC8" s="2334"/>
      <c r="AD8" s="2213">
        <v>1</v>
      </c>
      <c r="AE8" s="2335"/>
      <c r="AF8" s="2115" t="s">
        <v>19</v>
      </c>
      <c r="AG8" s="2334"/>
      <c r="AH8" s="2213">
        <v>1</v>
      </c>
      <c r="AI8" s="2335"/>
      <c r="AJ8" s="2115" t="s">
        <v>19</v>
      </c>
      <c r="AK8" s="319"/>
      <c r="AL8" s="1345">
        <v>1</v>
      </c>
      <c r="AM8" s="1406"/>
      <c r="AN8" s="759"/>
      <c r="AO8" s="1265"/>
      <c r="AP8" s="1742"/>
      <c r="AQ8" s="1467" t="s">
        <v>65</v>
      </c>
      <c r="AR8" s="1742"/>
      <c r="AS8" s="1467" t="s">
        <v>65</v>
      </c>
      <c r="AT8" s="1356"/>
      <c r="AU8" s="2261" t="s">
        <v>513</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514</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515</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516</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517</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172</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173</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174</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65</v>
      </c>
      <c r="AR19" s="1744"/>
      <c r="AS19" s="1468" t="s">
        <v>65</v>
      </c>
      <c r="BA19" s="1163">
        <v>0</v>
      </c>
    </row>
    <row customHeight="1" ht="14.25" hidden="1">
      <c r="AV20" s="504"/>
      <c r="AW20" s="504"/>
      <c r="AX20" s="504"/>
      <c r="AY20" s="504"/>
      <c r="AZ20" s="504"/>
      <c r="BA20" s="1163">
        <v>0</v>
      </c>
    </row>
    <row customHeight="1" ht="14.25" hidden="1">
      <c r="O21" s="1375" t="s">
        <v>457</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458</v>
      </c>
      <c r="P23" s="1516"/>
      <c r="Q23" s="1518"/>
      <c r="R23" s="1518"/>
      <c r="Y23" s="1515" t="s">
        <v>460</v>
      </c>
      <c r="AA23" s="1515" t="s">
        <v>461</v>
      </c>
      <c r="AB23" s="1515" t="s">
        <v>518</v>
      </c>
      <c r="AE23" s="1515" t="s">
        <v>519</v>
      </c>
      <c r="AF23" s="1515" t="s">
        <v>518</v>
      </c>
      <c r="AI23" s="1515" t="s">
        <v>520</v>
      </c>
      <c r="AJ23" s="1515" t="s">
        <v>518</v>
      </c>
      <c r="AM23" s="1515" t="s">
        <v>521</v>
      </c>
      <c r="AQ23" s="1515" t="s">
        <v>460</v>
      </c>
      <c r="AS23" s="1515" t="s">
        <v>461</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АО "ТЭК СПБ"</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Комитет по тарифам Санкт-Петербурга</v>
      </c>
      <c r="W30" s="2259"/>
      <c r="X30" s="2259"/>
      <c r="Y30" s="2259"/>
      <c r="Z30" s="2259"/>
      <c r="AA30" s="334"/>
      <c r="AB30" s="2259" t="str">
        <f>IF(TITLE_NAME_OR_PR_CHANGE="",IF(TITLE_NAME_OR_PR="","",TITLE_NAME_OR_PR),TITLE_NAME_OR_PR_CHANGE)</f>
        <v>Комитет по тарифам Санкт-Петербурга</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c r="A31" s="1376"/>
      <c r="B31" s="1376"/>
      <c r="C31" s="1376"/>
      <c r="D31" s="1376"/>
      <c r="E31" s="1376"/>
      <c r="F31" s="1376"/>
      <c r="G31" s="1376"/>
      <c r="H31" s="1376"/>
      <c r="I31" s="1376"/>
      <c r="J31" s="1376"/>
      <c r="K31" s="1376"/>
      <c r="L31" s="1377"/>
      <c r="M31" s="1376"/>
      <c r="N31" s="1376"/>
      <c r="O31" s="1376"/>
      <c r="P31" s="1376"/>
      <c r="Q31" s="1376"/>
      <c r="S31" s="2258" t="s">
        <v>463</v>
      </c>
      <c r="T31" s="2258"/>
      <c r="U31" s="1380"/>
      <c r="V31" s="2272" t="str">
        <f>IF(TITLE_DATE_PR_CHANGE="",IF(TITLE_DATE_PR="","",TITLE_DATE_PR),TITLE_DATE_PR_CHANGE)</f>
        <v>46010</v>
      </c>
      <c r="W31" s="2272"/>
      <c r="X31" s="2272"/>
      <c r="Y31" s="2272"/>
      <c r="Z31" s="2272"/>
      <c r="AA31" s="334"/>
      <c r="AB31" s="2272" t="str">
        <f>IF(TITLE_DATE_PR_CHANGE="",IF(TITLE_DATE_PR="","",TITLE_DATE_PR),TITLE_DATE_PR_CHANGE)</f>
        <v>46010</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464</v>
      </c>
      <c r="T32" s="2258"/>
      <c r="U32" s="1380"/>
      <c r="V32" s="2259" t="str">
        <f>IF(TITLE_NUMBER_PR_CHANGE="",IF(TITLE_NUMBER_PR="","",TITLE_NUMBER_PR),TITLE_NUMBER_PR_CHANGE)</f>
        <v>266-р</v>
      </c>
      <c r="W32" s="2259"/>
      <c r="X32" s="2259"/>
      <c r="Y32" s="2259"/>
      <c r="Z32" s="2259"/>
      <c r="AA32" s="334"/>
      <c r="AB32" s="2259" t="str">
        <f>IF(TITLE_NUMBER_PR_CHANGE="",IF(TITLE_NUMBER_PR="","",TITLE_NUMBER_PR),TITLE_NUMBER_PR_CHANGE)</f>
        <v>266-р</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44</v>
      </c>
      <c r="T33" s="2258"/>
      <c r="U33" s="1380"/>
      <c r="V33" s="2259" t="str">
        <f>IF(TITLE_IST_PUB_CHANGE="",IF(TITLE_IST_PUB="","",TITLE_IST_PUB),TITLE_IST_PUB_CHANGE)</f>
        <v>https://tarifspb.ru/tariffs/document/2287/
Официальный сайт Комитета по тарифам Санкт-Петербурга в сети интернет</v>
      </c>
      <c r="W33" s="2259"/>
      <c r="X33" s="2259"/>
      <c r="Y33" s="2259"/>
      <c r="Z33" s="2259"/>
      <c r="AA33" s="334"/>
      <c r="AB33" s="2259" t="str">
        <f>IF(TITLE_IST_PUB_CHANGE="",IF(TITLE_IST_PUB="","",TITLE_IST_PUB),TITLE_IST_PUB_CHANGE)</f>
        <v>https://tarifspb.ru/tariffs/document/2287/
Официальный сайт Комитета по тарифам Санкт-Петербурга в сети интернет</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463</v>
      </c>
      <c r="T35" s="2258"/>
      <c r="U35" s="1380"/>
      <c r="V35" s="2272" t="str">
        <f>IF(TITLE_DATE_PR_CHANGE="",IF(TITLE_DATE_PR="","",TITLE_DATE_PR),TITLE_DATE_PR_CHANGE)</f>
        <v>46010</v>
      </c>
      <c r="W35" s="2272"/>
      <c r="X35" s="2272"/>
      <c r="Y35" s="2272"/>
      <c r="Z35" s="2272"/>
      <c r="AA35" s="334"/>
      <c r="AB35" s="2272" t="str">
        <f>IF(TITLE_DATE_PR_CHANGE="",IF(TITLE_DATE_PR="","",TITLE_DATE_PR),TITLE_DATE_PR_CHANGE)</f>
        <v>46010</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464</v>
      </c>
      <c r="T36" s="2258"/>
      <c r="U36" s="1380"/>
      <c r="V36" s="2259" t="str">
        <f>IF(TITLE_NUMBER_PR_CHANGE="",IF(TITLE_NUMBER_PR="","",TITLE_NUMBER_PR),TITLE_NUMBER_PR_CHANGE)</f>
        <v>266-р</v>
      </c>
      <c r="W36" s="2259"/>
      <c r="X36" s="2259"/>
      <c r="Y36" s="2259"/>
      <c r="Z36" s="2259"/>
      <c r="AA36" s="334"/>
      <c r="AB36" s="2259" t="str">
        <f>IF(TITLE_NUMBER_PR_CHANGE="",IF(TITLE_NUMBER_PR="","",TITLE_NUMBER_PR),TITLE_NUMBER_PR_CHANGE)</f>
        <v>266-р</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467</v>
      </c>
      <c r="AB37" s="334"/>
      <c r="AC37" s="334"/>
      <c r="AD37" s="334"/>
      <c r="AE37" s="334"/>
      <c r="AF37" s="334"/>
      <c r="AG37" s="334"/>
      <c r="AH37" s="334"/>
      <c r="AI37" s="334"/>
      <c r="AJ37" s="334"/>
      <c r="AK37" s="334"/>
      <c r="AL37" s="334"/>
      <c r="AM37" s="334"/>
      <c r="AN37" s="334"/>
      <c r="AO37" s="334"/>
      <c r="AP37" s="334"/>
      <c r="AQ37" s="334"/>
      <c r="AR37" s="334"/>
      <c r="AS37" s="286" t="s">
        <v>467</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343</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344</v>
      </c>
      <c r="BA39" s="1163">
        <v>14</v>
      </c>
    </row>
    <row customHeight="1" ht="14.699999999999998">
      <c r="Q40" s="299"/>
      <c r="R40" s="384"/>
      <c r="S40" s="2281" t="s">
        <v>92</v>
      </c>
      <c r="T40" s="2217" t="s">
        <v>522</v>
      </c>
      <c r="U40" s="309"/>
      <c r="V40" s="2283"/>
      <c r="W40" s="2283"/>
      <c r="X40" s="2283"/>
      <c r="Y40" s="2283"/>
      <c r="Z40" s="2284"/>
      <c r="AA40" s="2344" t="s">
        <v>470</v>
      </c>
      <c r="AB40" s="2336" t="s">
        <v>523</v>
      </c>
      <c r="AC40" s="2299"/>
      <c r="AD40" s="2299"/>
      <c r="AE40" s="2337"/>
      <c r="AF40" s="2299" t="s">
        <v>524</v>
      </c>
      <c r="AG40" s="2299"/>
      <c r="AH40" s="2299"/>
      <c r="AI40" s="2337"/>
      <c r="AJ40" s="2336" t="s">
        <v>525</v>
      </c>
      <c r="AK40" s="2299"/>
      <c r="AL40" s="2299"/>
      <c r="AM40" s="2337"/>
      <c r="AN40" s="2336" t="s">
        <v>469</v>
      </c>
      <c r="AO40" s="2299"/>
      <c r="AP40" s="2283"/>
      <c r="AQ40" s="2283"/>
      <c r="AR40" s="2284"/>
      <c r="AS40" s="2285" t="s">
        <v>470</v>
      </c>
      <c r="AT40" s="2288" t="s">
        <v>472</v>
      </c>
      <c r="AU40" s="2135"/>
      <c r="BA40" s="1163">
        <v>14</v>
      </c>
    </row>
    <row customHeight="1" ht="35.699999999999996">
      <c r="Q41" s="299"/>
      <c r="R41" s="384"/>
      <c r="S41" s="2281"/>
      <c r="T41" s="2217"/>
      <c r="U41" s="1039"/>
      <c r="V41" s="2135" t="s">
        <v>526</v>
      </c>
      <c r="W41" s="2135"/>
      <c r="X41" s="2302" t="s">
        <v>476</v>
      </c>
      <c r="Y41" s="2321"/>
      <c r="Z41" s="2322"/>
      <c r="AA41" s="2345"/>
      <c r="AB41" s="2338"/>
      <c r="AC41" s="2339"/>
      <c r="AD41" s="2339"/>
      <c r="AE41" s="2340"/>
      <c r="AF41" s="2339"/>
      <c r="AG41" s="2339"/>
      <c r="AH41" s="2339"/>
      <c r="AI41" s="2340"/>
      <c r="AJ41" s="2338"/>
      <c r="AK41" s="2339"/>
      <c r="AL41" s="2339"/>
      <c r="AM41" s="2339"/>
      <c r="AN41" s="2135" t="s">
        <v>526</v>
      </c>
      <c r="AO41" s="2135"/>
      <c r="AP41" s="2321" t="s">
        <v>476</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139</v>
      </c>
      <c r="C43" s="1378" t="s">
        <v>140</v>
      </c>
      <c r="D43" s="1378" t="s">
        <v>141</v>
      </c>
      <c r="E43" s="1372" t="s">
        <v>477</v>
      </c>
      <c r="F43" s="1372" t="s">
        <v>478</v>
      </c>
      <c r="G43" s="1372" t="s">
        <v>479</v>
      </c>
      <c r="H43" s="1372" t="s">
        <v>480</v>
      </c>
      <c r="I43" s="1372" t="s">
        <v>481</v>
      </c>
      <c r="J43" s="1372" t="s">
        <v>482</v>
      </c>
      <c r="K43" s="1372" t="s">
        <v>483</v>
      </c>
      <c r="L43" s="1372" t="s">
        <v>458</v>
      </c>
      <c r="Q43" s="299"/>
      <c r="R43" s="384"/>
      <c r="S43" s="2281"/>
      <c r="T43" s="2217"/>
      <c r="U43" s="310"/>
      <c r="V43" s="1338" t="s">
        <v>527</v>
      </c>
      <c r="W43" s="1338" t="s">
        <v>528</v>
      </c>
      <c r="X43" s="1346" t="s">
        <v>486</v>
      </c>
      <c r="Y43" s="2278" t="s">
        <v>487</v>
      </c>
      <c r="Z43" s="2279"/>
      <c r="AA43" s="2346"/>
      <c r="AB43" s="2341"/>
      <c r="AC43" s="2342"/>
      <c r="AD43" s="2342"/>
      <c r="AE43" s="2343"/>
      <c r="AF43" s="2342"/>
      <c r="AG43" s="2342"/>
      <c r="AH43" s="2342"/>
      <c r="AI43" s="2343"/>
      <c r="AJ43" s="2341"/>
      <c r="AK43" s="2342"/>
      <c r="AL43" s="2342"/>
      <c r="AM43" s="2343"/>
      <c r="AN43" s="1868" t="s">
        <v>527</v>
      </c>
      <c r="AO43" s="1868" t="s">
        <v>528</v>
      </c>
      <c r="AP43" s="1346" t="s">
        <v>486</v>
      </c>
      <c r="AQ43" s="2278" t="s">
        <v>487</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113</v>
      </c>
      <c r="T44" s="1263" t="s">
        <v>114</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243</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127</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8"/>
      <c r="AX45" s="508" t="str">
        <f>IF(T45="","",T45)</f>
        <v>Наименование тарифа</v>
      </c>
      <c r="AY45" s="508"/>
      <c r="AZ45" s="508"/>
      <c r="BA45" s="1163">
        <v>102</v>
      </c>
    </row>
    <row customHeight="1" ht="22.049999999999997">
      <c r="A46" s="1371" t="s">
        <v>243</v>
      </c>
      <c r="B46" s="1371" t="s">
        <v>244</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440</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441</v>
      </c>
      <c r="AW46" s="508"/>
      <c r="AX46" s="508" t="str">
        <f>IF(T46="","",T46)</f>
        <v>Территория действия тарифа</v>
      </c>
      <c r="AY46" s="508"/>
      <c r="AZ46" s="508"/>
      <c r="BA46" s="1163">
        <v>21</v>
      </c>
    </row>
    <row customHeight="1" ht="24">
      <c r="A47" s="1371" t="s">
        <v>243</v>
      </c>
      <c r="B47" s="1371" t="s">
        <v>244</v>
      </c>
      <c r="C47" s="1371" t="s">
        <v>245</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442</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443</v>
      </c>
      <c r="AW47" s="508"/>
      <c r="AX47" s="508" t="str">
        <f>IF(T47="","",T47)</f>
        <v>Наименование системы теплоснабжения </v>
      </c>
      <c r="AY47" s="508"/>
      <c r="AZ47" s="508"/>
      <c r="BA47" s="1163">
        <v>23</v>
      </c>
    </row>
    <row customHeight="1" ht="21">
      <c r="A48" s="1371" t="s">
        <v>243</v>
      </c>
      <c r="B48" s="1371" t="s">
        <v>244</v>
      </c>
      <c r="C48" s="1371" t="s">
        <v>245</v>
      </c>
      <c r="D48" s="1371" t="s">
        <v>246</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444</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445</v>
      </c>
      <c r="AW48" s="508"/>
      <c r="AX48" s="508" t="str">
        <f>IF(T48="","",T48)</f>
        <v>Источник тепловой энергии  </v>
      </c>
      <c r="AY48" s="508"/>
      <c r="AZ48" s="508"/>
      <c r="BA48" s="1163">
        <v>20</v>
      </c>
    </row>
    <row s="1650" customFormat="1" customHeight="1" ht="1.05">
      <c r="A49" s="1351" t="s">
        <v>243</v>
      </c>
      <c r="B49" s="1351" t="s">
        <v>244</v>
      </c>
      <c r="C49" s="1351" t="s">
        <v>245</v>
      </c>
      <c r="D49" s="1351" t="s">
        <v>246</v>
      </c>
      <c r="E49" s="2267"/>
      <c r="F49" s="2267"/>
      <c r="G49" s="2267"/>
      <c r="H49" s="2267"/>
      <c r="I49" s="2264" t="str">
        <f>S48&amp;".1"</f>
        <v>....1</v>
      </c>
      <c r="J49" s="1351"/>
      <c r="K49" s="1351"/>
      <c r="L49" s="1354" t="s">
        <v>446</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243</v>
      </c>
      <c r="B50" s="1351" t="s">
        <v>244</v>
      </c>
      <c r="C50" s="1351" t="s">
        <v>245</v>
      </c>
      <c r="D50" s="1351" t="s">
        <v>246</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243</v>
      </c>
      <c r="B51" s="1371" t="s">
        <v>244</v>
      </c>
      <c r="C51" s="1371" t="s">
        <v>245</v>
      </c>
      <c r="D51" s="1371" t="s">
        <v>246</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65</v>
      </c>
      <c r="Z51" s="1742"/>
      <c r="AA51" s="1467" t="s">
        <v>65</v>
      </c>
      <c r="AB51" s="2115" t="s">
        <v>19</v>
      </c>
      <c r="AC51" s="2334"/>
      <c r="AD51" s="2213">
        <v>1</v>
      </c>
      <c r="AE51" s="2356" t="s">
        <v>28</v>
      </c>
      <c r="AF51" s="2115" t="s">
        <v>19</v>
      </c>
      <c r="AG51" s="2334"/>
      <c r="AH51" s="2213">
        <v>1</v>
      </c>
      <c r="AI51" s="2356" t="s">
        <v>28</v>
      </c>
      <c r="AJ51" s="2115" t="s">
        <v>19</v>
      </c>
      <c r="AK51" s="319"/>
      <c r="AL51" s="1345">
        <v>1</v>
      </c>
      <c r="AM51" s="1410"/>
      <c r="AN51" s="759"/>
      <c r="AO51" s="1265"/>
      <c r="AP51" s="1742"/>
      <c r="AQ51" s="1467" t="s">
        <v>65</v>
      </c>
      <c r="AR51" s="1742"/>
      <c r="AS51" s="1467" t="s">
        <v>65</v>
      </c>
      <c r="AT51" s="1356"/>
      <c r="AU51" s="2261" t="s">
        <v>529</v>
      </c>
      <c r="AV51" s="519">
        <f>STRCHECKDATE(V54:AT54)</f>
      </c>
      <c r="AW51" s="508"/>
      <c r="AX51" s="508" t="str">
        <f>IF(T51="","",T51)</f>
        <v/>
      </c>
      <c r="AY51" s="508"/>
      <c r="AZ51" s="508"/>
      <c r="BA51" s="1163">
        <v>21</v>
      </c>
    </row>
    <row customHeight="1" ht="11.549999999999999">
      <c r="A52" s="1371" t="s">
        <v>243</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514</v>
      </c>
      <c r="AN52" s="1401"/>
      <c r="AO52" s="1504"/>
      <c r="AP52" s="1401"/>
      <c r="AQ52" s="1401"/>
      <c r="AR52" s="1401"/>
      <c r="AS52" s="1401"/>
      <c r="AT52" s="1398"/>
      <c r="AU52" s="2262"/>
      <c r="AW52" s="508"/>
      <c r="AX52" s="508"/>
      <c r="AY52" s="508"/>
      <c r="AZ52" s="508"/>
      <c r="BA52" s="1163">
        <v>11</v>
      </c>
    </row>
    <row customHeight="1" ht="11.549999999999999">
      <c r="A53" s="1371" t="s">
        <v>243</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515</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243</v>
      </c>
      <c r="B54" s="1371" t="s">
        <v>244</v>
      </c>
      <c r="C54" s="1371" t="s">
        <v>245</v>
      </c>
      <c r="D54" s="1371" t="s">
        <v>246</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516</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243</v>
      </c>
      <c r="B55" s="1371" t="s">
        <v>244</v>
      </c>
      <c r="C55" s="1371" t="s">
        <v>245</v>
      </c>
      <c r="D55" s="1371" t="s">
        <v>246</v>
      </c>
      <c r="E55" s="2267"/>
      <c r="F55" s="2267"/>
      <c r="G55" s="2267"/>
      <c r="H55" s="2267"/>
      <c r="I55" s="2294"/>
      <c r="J55" s="2264"/>
      <c r="K55" s="1371"/>
      <c r="L55" s="1372"/>
      <c r="P55" s="2265"/>
      <c r="Q55" s="2265"/>
      <c r="R55" s="364"/>
      <c r="S55" s="1286"/>
      <c r="T55" s="295" t="s">
        <v>517</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243</v>
      </c>
      <c r="B56" s="1351" t="s">
        <v>244</v>
      </c>
      <c r="C56" s="1351" t="s">
        <v>245</v>
      </c>
      <c r="D56" s="1351" t="s">
        <v>246</v>
      </c>
      <c r="E56" s="2267"/>
      <c r="F56" s="2267"/>
      <c r="G56" s="2267"/>
      <c r="H56" s="2267"/>
      <c r="I56" s="2264"/>
      <c r="J56" s="1351"/>
      <c r="K56" s="1351"/>
      <c r="L56" s="1354"/>
      <c r="M56" s="518"/>
      <c r="N56" s="518"/>
      <c r="O56" s="518"/>
      <c r="P56" s="2265"/>
      <c r="Q56" s="1339"/>
      <c r="R56" s="364"/>
      <c r="S56" s="1394"/>
      <c r="T56" s="1395" t="s">
        <v>455</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243</v>
      </c>
      <c r="B57" s="1351" t="s">
        <v>244</v>
      </c>
      <c r="C57" s="1351" t="s">
        <v>245</v>
      </c>
      <c r="D57" s="1351" t="s">
        <v>246</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243</v>
      </c>
      <c r="B58" s="1351" t="s">
        <v>244</v>
      </c>
      <c r="C58" s="1351" t="s">
        <v>245</v>
      </c>
      <c r="D58" s="1322"/>
      <c r="E58" s="2267"/>
      <c r="F58" s="2267"/>
      <c r="G58" s="2266"/>
      <c r="H58" s="1322"/>
      <c r="I58" s="1322"/>
      <c r="J58" s="1322"/>
      <c r="K58" s="1322"/>
      <c r="L58" s="1347"/>
      <c r="M58" s="1323"/>
      <c r="N58" s="1323"/>
      <c r="P58" s="1324"/>
      <c r="Q58" s="1325"/>
      <c r="R58" s="1324"/>
      <c r="S58" s="1330"/>
      <c r="T58" s="1333" t="s">
        <v>172</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243</v>
      </c>
      <c r="B59" s="1351" t="s">
        <v>244</v>
      </c>
      <c r="C59" s="1322"/>
      <c r="D59" s="1322"/>
      <c r="E59" s="2267"/>
      <c r="F59" s="2266"/>
      <c r="G59" s="1322"/>
      <c r="H59" s="1322"/>
      <c r="I59" s="1322"/>
      <c r="J59" s="1322"/>
      <c r="K59" s="1322"/>
      <c r="L59" s="1347"/>
      <c r="M59" s="1329"/>
      <c r="N59" s="1329"/>
      <c r="P59" s="1324"/>
      <c r="Q59" s="1325"/>
      <c r="R59" s="1324"/>
      <c r="S59" s="1330"/>
      <c r="T59" s="1333" t="s">
        <v>173</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243</v>
      </c>
      <c r="B60" s="1351"/>
      <c r="C60" s="1351"/>
      <c r="D60" s="1351"/>
      <c r="E60" s="2267"/>
      <c r="F60" s="1351"/>
      <c r="G60" s="1351"/>
      <c r="H60" s="1351"/>
      <c r="I60" s="1351"/>
      <c r="J60" s="1351"/>
      <c r="K60" s="1351"/>
      <c r="L60" s="1354"/>
      <c r="M60" s="1329"/>
      <c r="N60" s="1329"/>
      <c r="O60" s="526"/>
      <c r="P60" s="388"/>
      <c r="Q60" s="1352"/>
      <c r="R60" s="388"/>
      <c r="S60" s="1330"/>
      <c r="T60" s="1333" t="s">
        <v>174</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243</v>
      </c>
      <c r="B61" s="1351"/>
      <c r="C61" s="1351"/>
      <c r="D61" s="1351"/>
      <c r="E61" s="2266"/>
      <c r="F61" s="1351"/>
      <c r="G61" s="1351"/>
      <c r="H61" s="1351"/>
      <c r="I61" s="1351"/>
      <c r="J61" s="1351"/>
      <c r="K61" s="1351"/>
      <c r="L61" s="1354"/>
      <c r="M61" s="1329"/>
      <c r="N61" s="1329"/>
      <c r="O61" s="526"/>
      <c r="P61" s="388"/>
      <c r="Q61" s="1352"/>
      <c r="R61" s="388"/>
      <c r="S61" s="1330"/>
      <c r="T61" s="1333" t="s">
        <v>174</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198</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86</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0FD92-B2D7-9231-4B0C-0.836102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440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441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530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532</v>
      </c>
      <c r="U5" s="308"/>
      <c r="V5" s="2358"/>
      <c r="W5" s="2359"/>
      <c r="X5" s="2359"/>
      <c r="Y5" s="2359"/>
      <c r="Z5" s="2359"/>
      <c r="AA5" s="2359"/>
      <c r="AB5" s="2360"/>
      <c r="AC5" s="2361"/>
      <c r="AD5" s="2362"/>
      <c r="AE5" s="2362"/>
      <c r="AF5" s="2362"/>
      <c r="AG5" s="2362"/>
      <c r="AH5" s="2362"/>
      <c r="AI5" s="2362"/>
      <c r="AJ5" s="2363"/>
      <c r="AK5" s="1266" t="s">
        <v>533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449</v>
      </c>
      <c r="P6" s="2265"/>
      <c r="Q6" s="2265">
        <v>1</v>
      </c>
      <c r="R6" s="365"/>
      <c r="S6" s="1433">
        <f>$J6</f>
      </c>
      <c r="T6" s="294" t="s">
        <v>450</v>
      </c>
      <c r="U6" s="308"/>
      <c r="V6" s="2253"/>
      <c r="W6" s="2254"/>
      <c r="X6" s="2254"/>
      <c r="Y6" s="2254"/>
      <c r="Z6" s="2254"/>
      <c r="AA6" s="2254"/>
      <c r="AB6" s="2255"/>
      <c r="AC6" s="2253"/>
      <c r="AD6" s="2254"/>
      <c r="AE6" s="2254"/>
      <c r="AF6" s="2254"/>
      <c r="AG6" s="2254"/>
      <c r="AH6" s="2254"/>
      <c r="AI6" s="2254"/>
      <c r="AJ6" s="2255"/>
      <c r="AK6" s="1315" t="s">
        <v>534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535</v>
      </c>
      <c r="U9" s="375"/>
      <c r="V9" s="375"/>
      <c r="W9" s="375"/>
      <c r="X9" s="375"/>
      <c r="Y9" s="375"/>
      <c r="Z9" s="375"/>
      <c r="AA9" s="375"/>
      <c r="AB9" s="375"/>
      <c r="AC9" s="375"/>
      <c r="AD9" s="375"/>
      <c r="AE9" s="375"/>
      <c r="AF9" s="375"/>
      <c r="AG9" s="375"/>
      <c r="AH9" s="375"/>
      <c r="AI9" s="375"/>
      <c r="AJ9" s="375"/>
      <c r="AK9" s="1266" t="s">
        <v>536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455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537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173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174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457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458</v>
      </c>
      <c r="P20" s="1370"/>
      <c r="Q20" s="1450"/>
      <c r="R20" s="1450"/>
      <c r="S20" s="737"/>
      <c r="T20" s="1168" t="s">
        <v>459</v>
      </c>
      <c r="Z20" s="194" t="s">
        <v>460</v>
      </c>
      <c r="AB20" s="194" t="s">
        <v>461</v>
      </c>
      <c r="AC20" s="1168" t="s">
        <v>459</v>
      </c>
      <c r="AG20" s="194" t="s">
        <v>462</v>
      </c>
      <c r="AI20" s="194" t="s">
        <v>461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"ТЭК СПБ"</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463</v>
      </c>
      <c r="T28" s="2258"/>
      <c r="U28" s="1380"/>
      <c r="V28" s="2272" t="str">
        <f>IF(TITLE_DATE_PR_CHANGE="",IF(TITLE_DATE_PR="","",TITLE_DATE_PR),TITLE_DATE_PR_CHANGE)</f>
        <v>46010</v>
      </c>
      <c r="W28" s="2272"/>
      <c r="X28" s="2272"/>
      <c r="Y28" s="2272"/>
      <c r="Z28" s="2272"/>
      <c r="AA28" s="2272"/>
      <c r="AB28" s="334"/>
      <c r="AC28" s="2272" t="str">
        <f>IF(TITLE_DATE_PR_CHANGE="",IF(TITLE_DATE_PR="","",TITLE_DATE_PR),TITLE_DATE_PR_CHANGE)</f>
        <v>46010</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464</v>
      </c>
      <c r="T29" s="2258"/>
      <c r="U29" s="1380"/>
      <c r="V29" s="2259" t="str">
        <f>IF(TITLE_NUMBER_PR_CHANGE="",IF(TITLE_NUMBER_PR="","",TITLE_NUMBER_PR),TITLE_NUMBER_PR_CHANGE)</f>
        <v>266-р</v>
      </c>
      <c r="W29" s="2259"/>
      <c r="X29" s="2259"/>
      <c r="Y29" s="2259"/>
      <c r="Z29" s="2259"/>
      <c r="AA29" s="2259"/>
      <c r="AB29" s="334"/>
      <c r="AC29" s="2259" t="str">
        <f>IF(TITLE_NUMBER_PR_CHANGE="",IF(TITLE_NUMBER_PR="","",TITLE_NUMBER_PR),TITLE_NUMBER_PR_CHANGE)</f>
        <v>266-р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https://tarifspb.ru/tariffs/document/2287/
Официальный сайт Комитета по тарифам Санкт-Петербурга в сети интернет</v>
      </c>
      <c r="W30" s="2259"/>
      <c r="X30" s="2259"/>
      <c r="Y30" s="2259"/>
      <c r="Z30" s="2259"/>
      <c r="AA30" s="2259"/>
      <c r="AB30" s="334"/>
      <c r="AC30" s="2259" t="str">
        <f>IF(TITLE_IST_PUB_CHANGE="",IF(TITLE_IST_PUB="","",TITLE_IST_PUB),TITLE_IST_PUB_CHANGE)</f>
        <v>https://tarifspb.ru/tariffs/document/2287/
Официальный сайт Комитета по тарифам Санкт-Петербурга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465</v>
      </c>
      <c r="T32" s="2258"/>
      <c r="U32" s="1380"/>
      <c r="V32" s="2272" t="str">
        <f>IF(TITLE_DATE_PR_CHANGE="",IF(TITLE_DATE_PR="","",TITLE_DATE_PR),TITLE_DATE_PR_CHANGE)</f>
        <v>46010</v>
      </c>
      <c r="W32" s="2272"/>
      <c r="X32" s="2272"/>
      <c r="Y32" s="2272"/>
      <c r="Z32" s="2272"/>
      <c r="AA32" s="2272"/>
      <c r="AB32" s="334"/>
      <c r="AC32" s="2272" t="str">
        <f>IF(TITLE_DATE_PR_CHANGE="",IF(TITLE_DATE_PR="","",TITLE_DATE_PR),TITLE_DATE_PR_CHANGE)</f>
        <v>46010</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466</v>
      </c>
      <c r="T33" s="2258"/>
      <c r="U33" s="1380"/>
      <c r="V33" s="2259" t="str">
        <f>IF(TITLE_NUMBER_PR_CHANGE="",IF(TITLE_NUMBER_PR="","",TITLE_NUMBER_PR),TITLE_NUMBER_PR_CHANGE)</f>
        <v>266-р</v>
      </c>
      <c r="W33" s="2259"/>
      <c r="X33" s="2259"/>
      <c r="Y33" s="2259"/>
      <c r="Z33" s="2259"/>
      <c r="AA33" s="2259"/>
      <c r="AB33" s="334"/>
      <c r="AC33" s="2259" t="str">
        <f>IF(TITLE_NUMBER_PR_CHANGE="",IF(TITLE_NUMBER_PR="","",TITLE_NUMBER_PR),TITLE_NUMBER_PR_CHANGE)</f>
        <v>266-р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467</v>
      </c>
      <c r="AC34" s="334"/>
      <c r="AD34" s="334"/>
      <c r="AE34" s="334"/>
      <c r="AF34" s="334"/>
      <c r="AG34" s="334"/>
      <c r="AH34" s="334"/>
      <c r="AI34" s="286" t="s">
        <v>467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343</v>
      </c>
      <c r="T36" s="2135"/>
      <c r="U36" s="2135"/>
      <c r="V36" s="2135"/>
      <c r="W36" s="2135"/>
      <c r="X36" s="2135"/>
      <c r="Y36" s="2135"/>
      <c r="Z36" s="2135"/>
      <c r="AA36" s="2135"/>
      <c r="AB36" s="2135"/>
      <c r="AC36" s="2135"/>
      <c r="AD36" s="2135"/>
      <c r="AE36" s="2135"/>
      <c r="AF36" s="2135"/>
      <c r="AG36" s="2135"/>
      <c r="AH36" s="2135"/>
      <c r="AI36" s="2135"/>
      <c r="AJ36" s="2135"/>
      <c r="AK36" s="2135" t="s">
        <v>344</v>
      </c>
      <c r="AQ36" s="1163">
        <v>14</v>
      </c>
    </row>
    <row customHeight="1" ht="14.699999999999998">
      <c r="Q37" s="384"/>
      <c r="R37" s="384"/>
      <c r="S37" s="2281" t="s">
        <v>92</v>
      </c>
      <c r="T37" s="2217" t="s">
        <v>468</v>
      </c>
      <c r="U37" s="309"/>
      <c r="V37" s="2282" t="s">
        <v>469</v>
      </c>
      <c r="W37" s="2283"/>
      <c r="X37" s="2283"/>
      <c r="Y37" s="2283"/>
      <c r="Z37" s="2283"/>
      <c r="AA37" s="2284"/>
      <c r="AB37" s="2285" t="s">
        <v>470</v>
      </c>
      <c r="AC37" s="2282" t="s">
        <v>469</v>
      </c>
      <c r="AD37" s="2283"/>
      <c r="AE37" s="2283"/>
      <c r="AF37" s="2283"/>
      <c r="AG37" s="2283"/>
      <c r="AH37" s="2284"/>
      <c r="AI37" s="2285" t="s">
        <v>471</v>
      </c>
      <c r="AJ37" s="2288" t="s">
        <v>472</v>
      </c>
      <c r="AK37" s="2135"/>
      <c r="AQ37" s="1163">
        <v>14</v>
      </c>
    </row>
    <row customHeight="1" ht="35.699999999999996">
      <c r="Q38" s="384"/>
      <c r="R38" s="384"/>
      <c r="S38" s="2281"/>
      <c r="T38" s="2217"/>
      <c r="U38" s="1039"/>
      <c r="V38" s="1360" t="s">
        <v>538</v>
      </c>
      <c r="W38" s="2270" t="s">
        <v>475</v>
      </c>
      <c r="X38" s="2271"/>
      <c r="Y38" s="2270" t="s">
        <v>476</v>
      </c>
      <c r="Z38" s="2277"/>
      <c r="AA38" s="2271"/>
      <c r="AB38" s="2286"/>
      <c r="AC38" s="1360" t="s">
        <v>538</v>
      </c>
      <c r="AD38" s="2270" t="s">
        <v>475</v>
      </c>
      <c r="AE38" s="2271"/>
      <c r="AF38" s="2270" t="s">
        <v>476</v>
      </c>
      <c r="AG38" s="2277"/>
      <c r="AH38" s="2271"/>
      <c r="AI38" s="2286"/>
      <c r="AJ38" s="2289"/>
      <c r="AK38" s="2135"/>
      <c r="AQ38" s="1163">
        <v>34</v>
      </c>
    </row>
    <row customHeight="1" ht="35.699999999999996">
      <c r="A39" s="1378"/>
      <c r="B39" s="1378" t="s">
        <v>139</v>
      </c>
      <c r="C39" s="1378" t="s">
        <v>140</v>
      </c>
      <c r="D39" s="1378" t="s">
        <v>141</v>
      </c>
      <c r="E39" s="1372" t="s">
        <v>477</v>
      </c>
      <c r="F39" s="1372" t="s">
        <v>478</v>
      </c>
      <c r="G39" s="1372" t="s">
        <v>479</v>
      </c>
      <c r="H39" s="1372"/>
      <c r="I39" s="1372" t="s">
        <v>539</v>
      </c>
      <c r="J39" s="1372" t="s">
        <v>482</v>
      </c>
      <c r="K39" s="1372" t="s">
        <v>540</v>
      </c>
      <c r="L39" s="1372" t="s">
        <v>458</v>
      </c>
      <c r="Q39" s="384"/>
      <c r="R39" s="384"/>
      <c r="S39" s="2281"/>
      <c r="T39" s="2217"/>
      <c r="U39" s="310"/>
      <c r="V39" s="1360" t="s">
        <v>541</v>
      </c>
      <c r="W39" s="1230" t="s">
        <v>542</v>
      </c>
      <c r="X39" s="1230" t="s">
        <v>543</v>
      </c>
      <c r="Y39" s="1365" t="s">
        <v>486</v>
      </c>
      <c r="Z39" s="2278" t="s">
        <v>487</v>
      </c>
      <c r="AA39" s="2279"/>
      <c r="AB39" s="2287"/>
      <c r="AC39" s="1360" t="s">
        <v>541</v>
      </c>
      <c r="AD39" s="1230" t="s">
        <v>542</v>
      </c>
      <c r="AE39" s="1230" t="s">
        <v>543</v>
      </c>
      <c r="AF39" s="1365" t="s">
        <v>486</v>
      </c>
      <c r="AG39" s="2278" t="s">
        <v>487</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113</v>
      </c>
      <c r="T40" s="1263" t="s">
        <v>114</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269</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269</v>
      </c>
      <c r="B42" s="1371" t="s">
        <v>270</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440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441</v>
      </c>
      <c r="AM42" s="508"/>
      <c r="AN42" s="508" t="str">
        <f>IF(T42="","",T42)</f>
        <v>Территория действия тарифа</v>
      </c>
      <c r="AO42" s="508"/>
      <c r="AP42" s="508"/>
      <c r="AQ42" s="1163">
        <v>23</v>
      </c>
    </row>
    <row customHeight="1" ht="24">
      <c r="A43" s="1371" t="s">
        <v>269</v>
      </c>
      <c r="B43" s="1371" t="s">
        <v>270</v>
      </c>
      <c r="C43" s="1371" t="s">
        <v>271</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530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531</v>
      </c>
      <c r="AM43" s="508"/>
      <c r="AN43" s="508" t="str">
        <f>IF(T43="","",T43)</f>
        <v>Наименование централизованной системы холодного водоснабжения</v>
      </c>
      <c r="AO43" s="508"/>
      <c r="AP43" s="508"/>
      <c r="AQ43" s="1163">
        <v>23</v>
      </c>
    </row>
    <row customHeight="1" ht="24">
      <c r="A44" s="1371" t="s">
        <v>269</v>
      </c>
      <c r="B44" s="1371" t="s">
        <v>270</v>
      </c>
      <c r="C44" s="1371" t="s">
        <v>271</v>
      </c>
      <c r="D44" s="1371" t="s">
        <v>544</v>
      </c>
      <c r="E44" s="2267"/>
      <c r="F44" s="2267"/>
      <c r="G44" s="2267"/>
      <c r="H44" s="2267"/>
      <c r="I44" s="2264" t="str">
        <f>S43&amp;".1"</f>
        <v>...1</v>
      </c>
      <c r="J44" s="1371"/>
      <c r="K44" s="1371"/>
      <c r="L44" s="1372"/>
      <c r="P44" s="2265">
        <v>1</v>
      </c>
      <c r="Q44" s="1362"/>
      <c r="R44" s="364"/>
      <c r="S44" s="1366" t="str">
        <f>$I44</f>
        <v>...1</v>
      </c>
      <c r="T44" s="293" t="s">
        <v>532</v>
      </c>
      <c r="U44" s="308"/>
      <c r="V44" s="2358"/>
      <c r="W44" s="2359"/>
      <c r="X44" s="2359"/>
      <c r="Y44" s="2359"/>
      <c r="Z44" s="2359"/>
      <c r="AA44" s="2359"/>
      <c r="AB44" s="2360"/>
      <c r="AC44" s="2361"/>
      <c r="AD44" s="2362"/>
      <c r="AE44" s="2362"/>
      <c r="AF44" s="2362"/>
      <c r="AG44" s="2362"/>
      <c r="AH44" s="2362"/>
      <c r="AI44" s="2362"/>
      <c r="AJ44" s="2363"/>
      <c r="AK44" s="1266" t="s">
        <v>533</v>
      </c>
      <c r="AM44" s="508"/>
      <c r="AN44" s="508" t="str">
        <f>IF(T44="","",T44)</f>
        <v>Наименование признака дифференциации</v>
      </c>
      <c r="AO44" s="508"/>
      <c r="AP44" s="508"/>
      <c r="AQ44" s="1163">
        <v>23</v>
      </c>
    </row>
    <row customHeight="1" ht="24">
      <c r="A45" s="1371" t="s">
        <v>269</v>
      </c>
      <c r="B45" s="1371" t="s">
        <v>270</v>
      </c>
      <c r="C45" s="1371" t="s">
        <v>271</v>
      </c>
      <c r="D45" s="1371" t="s">
        <v>544</v>
      </c>
      <c r="E45" s="2267"/>
      <c r="F45" s="2267"/>
      <c r="G45" s="2267"/>
      <c r="H45" s="2267"/>
      <c r="I45" s="2294"/>
      <c r="J45" s="2264" t="str">
        <f>I44&amp;".1"</f>
        <v>...1.1</v>
      </c>
      <c r="K45" s="1371"/>
      <c r="L45" s="1372" t="s">
        <v>449</v>
      </c>
      <c r="P45" s="2265"/>
      <c r="Q45" s="2265">
        <v>1</v>
      </c>
      <c r="R45" s="365"/>
      <c r="S45" s="1366" t="str">
        <f>$J45</f>
        <v>...1.1</v>
      </c>
      <c r="T45" s="294" t="s">
        <v>450</v>
      </c>
      <c r="U45" s="308"/>
      <c r="V45" s="2253"/>
      <c r="W45" s="2254"/>
      <c r="X45" s="2254"/>
      <c r="Y45" s="2254"/>
      <c r="Z45" s="2254"/>
      <c r="AA45" s="2254"/>
      <c r="AB45" s="2255"/>
      <c r="AC45" s="2253"/>
      <c r="AD45" s="2254"/>
      <c r="AE45" s="2254"/>
      <c r="AF45" s="2254"/>
      <c r="AG45" s="2254"/>
      <c r="AH45" s="2254"/>
      <c r="AI45" s="2254"/>
      <c r="AJ45" s="2255"/>
      <c r="AK45" s="1315" t="s">
        <v>534</v>
      </c>
      <c r="AM45" s="508"/>
      <c r="AN45" s="508" t="str">
        <f>IF(T45="","",T45)</f>
        <v>Группа потребителей</v>
      </c>
      <c r="AO45" s="508"/>
      <c r="AP45" s="508"/>
      <c r="AQ45" s="1163">
        <v>23</v>
      </c>
    </row>
    <row customHeight="1" ht="24">
      <c r="A46" s="1371" t="s">
        <v>269</v>
      </c>
      <c r="B46" s="1371" t="s">
        <v>270</v>
      </c>
      <c r="C46" s="1371" t="s">
        <v>271</v>
      </c>
      <c r="D46" s="1371" t="s">
        <v>544</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269</v>
      </c>
      <c r="B47" s="1371" t="s">
        <v>270</v>
      </c>
      <c r="C47" s="1371" t="s">
        <v>271</v>
      </c>
      <c r="D47" s="1371" t="s">
        <v>544</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269</v>
      </c>
      <c r="B48" s="1371" t="s">
        <v>270</v>
      </c>
      <c r="C48" s="1371" t="s">
        <v>271</v>
      </c>
      <c r="D48" s="1371" t="s">
        <v>544</v>
      </c>
      <c r="E48" s="2267"/>
      <c r="F48" s="2267"/>
      <c r="G48" s="2267"/>
      <c r="H48" s="2267"/>
      <c r="I48" s="2294"/>
      <c r="J48" s="2264"/>
      <c r="K48" s="1371"/>
      <c r="L48" s="1372"/>
      <c r="P48" s="2265"/>
      <c r="Q48" s="2265"/>
      <c r="R48" s="364"/>
      <c r="S48" s="1286"/>
      <c r="T48" s="295" t="s">
        <v>535</v>
      </c>
      <c r="U48" s="375"/>
      <c r="V48" s="375"/>
      <c r="W48" s="375"/>
      <c r="X48" s="375"/>
      <c r="Y48" s="375"/>
      <c r="Z48" s="375"/>
      <c r="AA48" s="375"/>
      <c r="AB48" s="375"/>
      <c r="AC48" s="375"/>
      <c r="AD48" s="375"/>
      <c r="AE48" s="375"/>
      <c r="AF48" s="375"/>
      <c r="AG48" s="375"/>
      <c r="AH48" s="375"/>
      <c r="AI48" s="375"/>
      <c r="AJ48" s="375"/>
      <c r="AK48" s="1266" t="s">
        <v>536</v>
      </c>
      <c r="AM48" s="508"/>
      <c r="AN48" s="508" t="str">
        <f>IF(T48="","",T48)</f>
        <v>Добавить значение признака дифференциации</v>
      </c>
      <c r="AO48" s="508"/>
      <c r="AP48" s="508"/>
      <c r="AQ48" s="1163">
        <v>20</v>
      </c>
    </row>
    <row customHeight="1" ht="22.049999999999997">
      <c r="A49" s="1371" t="s">
        <v>269</v>
      </c>
      <c r="B49" s="1371" t="s">
        <v>270</v>
      </c>
      <c r="C49" s="1371" t="s">
        <v>271</v>
      </c>
      <c r="D49" s="1371" t="s">
        <v>544</v>
      </c>
      <c r="E49" s="2267"/>
      <c r="F49" s="2267"/>
      <c r="G49" s="2267"/>
      <c r="H49" s="2267"/>
      <c r="I49" s="2264"/>
      <c r="J49" s="1371"/>
      <c r="K49" s="1371"/>
      <c r="L49" s="1372"/>
      <c r="P49" s="2265"/>
      <c r="Q49" s="1362"/>
      <c r="R49" s="364"/>
      <c r="S49" s="1286"/>
      <c r="T49" s="373" t="s">
        <v>455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269</v>
      </c>
      <c r="B50" s="1371" t="s">
        <v>270</v>
      </c>
      <c r="C50" s="1371" t="s">
        <v>271</v>
      </c>
      <c r="D50" s="1371" t="s">
        <v>544</v>
      </c>
      <c r="E50" s="2267"/>
      <c r="F50" s="2267"/>
      <c r="G50" s="2267"/>
      <c r="H50" s="2266"/>
      <c r="I50" s="1371"/>
      <c r="J50" s="1371"/>
      <c r="K50" s="1371"/>
      <c r="L50" s="1372"/>
      <c r="M50" s="1373"/>
      <c r="N50" s="1373"/>
      <c r="O50" s="545"/>
      <c r="P50" s="368"/>
      <c r="Q50" s="383"/>
      <c r="R50" s="363"/>
      <c r="S50" s="1286"/>
      <c r="T50" s="380" t="s">
        <v>537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269</v>
      </c>
      <c r="B51" s="1351" t="s">
        <v>270</v>
      </c>
      <c r="C51" s="1322"/>
      <c r="D51" s="1322"/>
      <c r="E51" s="2267"/>
      <c r="F51" s="2266"/>
      <c r="G51" s="1322"/>
      <c r="H51" s="1322"/>
      <c r="I51" s="1322"/>
      <c r="J51" s="1322"/>
      <c r="K51" s="1322"/>
      <c r="L51" s="1434"/>
      <c r="M51" s="1329"/>
      <c r="N51" s="1329"/>
      <c r="P51" s="1324"/>
      <c r="Q51" s="1325"/>
      <c r="R51" s="1324"/>
      <c r="S51" s="1330"/>
      <c r="T51" s="1333" t="s">
        <v>173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269</v>
      </c>
      <c r="B52" s="1351"/>
      <c r="C52" s="1351"/>
      <c r="D52" s="1351"/>
      <c r="E52" s="2266"/>
      <c r="F52" s="1351"/>
      <c r="G52" s="1351"/>
      <c r="H52" s="1351"/>
      <c r="I52" s="1351"/>
      <c r="J52" s="1351"/>
      <c r="K52" s="1351"/>
      <c r="L52" s="1354"/>
      <c r="M52" s="1329"/>
      <c r="N52" s="1329"/>
      <c r="O52" s="526"/>
      <c r="P52" s="388"/>
      <c r="Q52" s="1352"/>
      <c r="R52" s="388"/>
      <c r="S52" s="1330"/>
      <c r="T52" s="1333" t="s">
        <v>174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198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86</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28925-D247-98C1-A368-0.D9DAAA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440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441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530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532</v>
      </c>
      <c r="U5" s="308"/>
      <c r="V5" s="2358"/>
      <c r="W5" s="2359"/>
      <c r="X5" s="2359"/>
      <c r="Y5" s="2359"/>
      <c r="Z5" s="2359"/>
      <c r="AA5" s="2359"/>
      <c r="AB5" s="2360"/>
      <c r="AC5" s="2361"/>
      <c r="AD5" s="2362"/>
      <c r="AE5" s="2362"/>
      <c r="AF5" s="2362"/>
      <c r="AG5" s="2362"/>
      <c r="AH5" s="2362"/>
      <c r="AI5" s="2362"/>
      <c r="AJ5" s="2363"/>
      <c r="AK5" s="1266" t="s">
        <v>533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449</v>
      </c>
      <c r="P6" s="2265"/>
      <c r="Q6" s="2265">
        <v>1</v>
      </c>
      <c r="R6" s="365"/>
      <c r="S6" s="1465">
        <f>$J6</f>
      </c>
      <c r="T6" s="294" t="s">
        <v>450</v>
      </c>
      <c r="U6" s="308"/>
      <c r="V6" s="2253"/>
      <c r="W6" s="2254"/>
      <c r="X6" s="2254"/>
      <c r="Y6" s="2254"/>
      <c r="Z6" s="2254"/>
      <c r="AA6" s="2254"/>
      <c r="AB6" s="2255"/>
      <c r="AC6" s="2253"/>
      <c r="AD6" s="2254"/>
      <c r="AE6" s="2254"/>
      <c r="AF6" s="2254"/>
      <c r="AG6" s="2254"/>
      <c r="AH6" s="2254"/>
      <c r="AI6" s="2254"/>
      <c r="AJ6" s="2255"/>
      <c r="AK6" s="1315" t="s">
        <v>534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535</v>
      </c>
      <c r="U9" s="375"/>
      <c r="V9" s="375"/>
      <c r="W9" s="375"/>
      <c r="X9" s="375"/>
      <c r="Y9" s="375"/>
      <c r="Z9" s="375"/>
      <c r="AA9" s="375"/>
      <c r="AB9" s="375"/>
      <c r="AC9" s="375"/>
      <c r="AD9" s="375"/>
      <c r="AE9" s="375"/>
      <c r="AF9" s="375"/>
      <c r="AG9" s="375"/>
      <c r="AH9" s="375"/>
      <c r="AI9" s="375"/>
      <c r="AJ9" s="375"/>
      <c r="AK9" s="1266" t="s">
        <v>536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455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537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173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174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457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458</v>
      </c>
      <c r="P20" s="1370"/>
      <c r="Q20" s="1450"/>
      <c r="R20" s="1450"/>
      <c r="S20" s="737"/>
      <c r="T20" s="1168" t="s">
        <v>459</v>
      </c>
      <c r="Z20" s="194" t="s">
        <v>460</v>
      </c>
      <c r="AB20" s="194" t="s">
        <v>461</v>
      </c>
      <c r="AC20" s="1168" t="s">
        <v>459</v>
      </c>
      <c r="AG20" s="194" t="s">
        <v>462</v>
      </c>
      <c r="AI20" s="194" t="s">
        <v>461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"ТЭК СПБ"</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463</v>
      </c>
      <c r="T28" s="2258"/>
      <c r="U28" s="1380"/>
      <c r="V28" s="2272" t="str">
        <f>IF(TITLE_DATE_PR_CHANGE="",IF(TITLE_DATE_PR="","",TITLE_DATE_PR),TITLE_DATE_PR_CHANGE)</f>
        <v>46010</v>
      </c>
      <c r="W28" s="2272"/>
      <c r="X28" s="2272"/>
      <c r="Y28" s="2272"/>
      <c r="Z28" s="2272"/>
      <c r="AA28" s="2272"/>
      <c r="AB28" s="334"/>
      <c r="AC28" s="2272" t="str">
        <f>IF(TITLE_DATE_PR_CHANGE="",IF(TITLE_DATE_PR="","",TITLE_DATE_PR),TITLE_DATE_PR_CHANGE)</f>
        <v>46010</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464</v>
      </c>
      <c r="T29" s="2258"/>
      <c r="U29" s="1380"/>
      <c r="V29" s="2259" t="str">
        <f>IF(TITLE_NUMBER_PR_CHANGE="",IF(TITLE_NUMBER_PR="","",TITLE_NUMBER_PR),TITLE_NUMBER_PR_CHANGE)</f>
        <v>266-р</v>
      </c>
      <c r="W29" s="2259"/>
      <c r="X29" s="2259"/>
      <c r="Y29" s="2259"/>
      <c r="Z29" s="2259"/>
      <c r="AA29" s="2259"/>
      <c r="AB29" s="334"/>
      <c r="AC29" s="2259" t="str">
        <f>IF(TITLE_NUMBER_PR_CHANGE="",IF(TITLE_NUMBER_PR="","",TITLE_NUMBER_PR),TITLE_NUMBER_PR_CHANGE)</f>
        <v>266-р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https://tarifspb.ru/tariffs/document/2287/
Официальный сайт Комитета по тарифам Санкт-Петербурга в сети интернет</v>
      </c>
      <c r="W30" s="2259"/>
      <c r="X30" s="2259"/>
      <c r="Y30" s="2259"/>
      <c r="Z30" s="2259"/>
      <c r="AA30" s="2259"/>
      <c r="AB30" s="334"/>
      <c r="AC30" s="2259" t="str">
        <f>IF(TITLE_IST_PUB_CHANGE="",IF(TITLE_IST_PUB="","",TITLE_IST_PUB),TITLE_IST_PUB_CHANGE)</f>
        <v>https://tarifspb.ru/tariffs/document/2287/
Официальный сайт Комитета по тарифам Санкт-Петербурга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465</v>
      </c>
      <c r="T32" s="2258"/>
      <c r="U32" s="1380"/>
      <c r="V32" s="2272" t="str">
        <f>IF(TITLE_DATE_PR_CHANGE="",IF(TITLE_DATE_PR="","",TITLE_DATE_PR),TITLE_DATE_PR_CHANGE)</f>
        <v>46010</v>
      </c>
      <c r="W32" s="2272"/>
      <c r="X32" s="2272"/>
      <c r="Y32" s="2272"/>
      <c r="Z32" s="2272"/>
      <c r="AA32" s="2272"/>
      <c r="AB32" s="334"/>
      <c r="AC32" s="2272" t="str">
        <f>IF(TITLE_DATE_PR_CHANGE="",IF(TITLE_DATE_PR="","",TITLE_DATE_PR),TITLE_DATE_PR_CHANGE)</f>
        <v>46010</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466</v>
      </c>
      <c r="T33" s="2258"/>
      <c r="U33" s="1380"/>
      <c r="V33" s="2259" t="str">
        <f>IF(TITLE_NUMBER_PR_CHANGE="",IF(TITLE_NUMBER_PR="","",TITLE_NUMBER_PR),TITLE_NUMBER_PR_CHANGE)</f>
        <v>266-р</v>
      </c>
      <c r="W33" s="2259"/>
      <c r="X33" s="2259"/>
      <c r="Y33" s="2259"/>
      <c r="Z33" s="2259"/>
      <c r="AA33" s="2259"/>
      <c r="AB33" s="334"/>
      <c r="AC33" s="2259" t="str">
        <f>IF(TITLE_NUMBER_PR_CHANGE="",IF(TITLE_NUMBER_PR="","",TITLE_NUMBER_PR),TITLE_NUMBER_PR_CHANGE)</f>
        <v>266-р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467</v>
      </c>
      <c r="AC34" s="334"/>
      <c r="AD34" s="334"/>
      <c r="AE34" s="334"/>
      <c r="AF34" s="334"/>
      <c r="AG34" s="334"/>
      <c r="AH34" s="334"/>
      <c r="AI34" s="286" t="s">
        <v>467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343</v>
      </c>
      <c r="T36" s="2135"/>
      <c r="U36" s="2135"/>
      <c r="V36" s="2135"/>
      <c r="W36" s="2135"/>
      <c r="X36" s="2135"/>
      <c r="Y36" s="2135"/>
      <c r="Z36" s="2135"/>
      <c r="AA36" s="2135"/>
      <c r="AB36" s="2135"/>
      <c r="AC36" s="2135"/>
      <c r="AD36" s="2135"/>
      <c r="AE36" s="2135"/>
      <c r="AF36" s="2135"/>
      <c r="AG36" s="2135"/>
      <c r="AH36" s="2135"/>
      <c r="AI36" s="2135"/>
      <c r="AJ36" s="2135"/>
      <c r="AK36" s="2135" t="s">
        <v>344</v>
      </c>
      <c r="AQ36" s="1163">
        <v>14</v>
      </c>
    </row>
    <row customHeight="1" ht="14.699999999999998">
      <c r="Q37" s="384"/>
      <c r="R37" s="384"/>
      <c r="S37" s="2281" t="s">
        <v>92</v>
      </c>
      <c r="T37" s="2217" t="s">
        <v>468</v>
      </c>
      <c r="U37" s="309"/>
      <c r="V37" s="2282" t="s">
        <v>469</v>
      </c>
      <c r="W37" s="2283"/>
      <c r="X37" s="2283"/>
      <c r="Y37" s="2283"/>
      <c r="Z37" s="2283"/>
      <c r="AA37" s="2284"/>
      <c r="AB37" s="2285" t="s">
        <v>470</v>
      </c>
      <c r="AC37" s="2282" t="s">
        <v>469</v>
      </c>
      <c r="AD37" s="2283"/>
      <c r="AE37" s="2283"/>
      <c r="AF37" s="2283"/>
      <c r="AG37" s="2283"/>
      <c r="AH37" s="2284"/>
      <c r="AI37" s="2285" t="s">
        <v>471</v>
      </c>
      <c r="AJ37" s="2288" t="s">
        <v>472</v>
      </c>
      <c r="AK37" s="2135"/>
      <c r="AQ37" s="1163">
        <v>14</v>
      </c>
    </row>
    <row customHeight="1" ht="35.699999999999996">
      <c r="Q38" s="384"/>
      <c r="R38" s="384"/>
      <c r="S38" s="2281"/>
      <c r="T38" s="2217"/>
      <c r="U38" s="1039"/>
      <c r="V38" s="1460" t="s">
        <v>538</v>
      </c>
      <c r="W38" s="2270" t="s">
        <v>475</v>
      </c>
      <c r="X38" s="2271"/>
      <c r="Y38" s="2270" t="s">
        <v>476</v>
      </c>
      <c r="Z38" s="2277"/>
      <c r="AA38" s="2271"/>
      <c r="AB38" s="2286"/>
      <c r="AC38" s="1460" t="s">
        <v>538</v>
      </c>
      <c r="AD38" s="2270" t="s">
        <v>475</v>
      </c>
      <c r="AE38" s="2271"/>
      <c r="AF38" s="2270" t="s">
        <v>476</v>
      </c>
      <c r="AG38" s="2277"/>
      <c r="AH38" s="2271"/>
      <c r="AI38" s="2286"/>
      <c r="AJ38" s="2289"/>
      <c r="AK38" s="2135"/>
      <c r="AQ38" s="1163">
        <v>34</v>
      </c>
    </row>
    <row customHeight="1" ht="35.699999999999996">
      <c r="A39" s="1378"/>
      <c r="B39" s="1378" t="s">
        <v>139</v>
      </c>
      <c r="C39" s="1378" t="s">
        <v>140</v>
      </c>
      <c r="D39" s="1378" t="s">
        <v>141</v>
      </c>
      <c r="E39" s="1372" t="s">
        <v>477</v>
      </c>
      <c r="F39" s="1372" t="s">
        <v>478</v>
      </c>
      <c r="G39" s="1372" t="s">
        <v>479</v>
      </c>
      <c r="H39" s="1372"/>
      <c r="I39" s="1372" t="s">
        <v>539</v>
      </c>
      <c r="J39" s="1372" t="s">
        <v>482</v>
      </c>
      <c r="K39" s="1372" t="s">
        <v>540</v>
      </c>
      <c r="L39" s="1372" t="s">
        <v>458</v>
      </c>
      <c r="Q39" s="384"/>
      <c r="R39" s="384"/>
      <c r="S39" s="2281"/>
      <c r="T39" s="2217"/>
      <c r="U39" s="310"/>
      <c r="V39" s="1460" t="s">
        <v>541</v>
      </c>
      <c r="W39" s="1230" t="s">
        <v>542</v>
      </c>
      <c r="X39" s="1230" t="s">
        <v>543</v>
      </c>
      <c r="Y39" s="1463" t="s">
        <v>486</v>
      </c>
      <c r="Z39" s="2278" t="s">
        <v>487</v>
      </c>
      <c r="AA39" s="2279"/>
      <c r="AB39" s="2287"/>
      <c r="AC39" s="1460" t="s">
        <v>541</v>
      </c>
      <c r="AD39" s="1230" t="s">
        <v>542</v>
      </c>
      <c r="AE39" s="1230" t="s">
        <v>543</v>
      </c>
      <c r="AF39" s="1463" t="s">
        <v>486</v>
      </c>
      <c r="AG39" s="2278" t="s">
        <v>487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113</v>
      </c>
      <c r="T40" s="1263" t="s">
        <v>114</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274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274</v>
      </c>
      <c r="B42" s="1371" t="s">
        <v>275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440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441</v>
      </c>
      <c r="AM42" s="508"/>
      <c r="AN42" s="508" t="str">
        <f>IF(T42="","",T42)</f>
        <v>Территория действия тарифа</v>
      </c>
      <c r="AO42" s="508"/>
      <c r="AP42" s="508"/>
      <c r="AQ42" s="1163">
        <v>23</v>
      </c>
    </row>
    <row customHeight="1" ht="24">
      <c r="A43" s="1371" t="s">
        <v>274</v>
      </c>
      <c r="B43" s="1371" t="s">
        <v>275</v>
      </c>
      <c r="C43" s="1371" t="s">
        <v>276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530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531</v>
      </c>
      <c r="AM43" s="508"/>
      <c r="AN43" s="508" t="str">
        <f>IF(T43="","",T43)</f>
        <v>Наименование централизованной системы холодного водоснабжения</v>
      </c>
      <c r="AO43" s="508"/>
      <c r="AP43" s="508"/>
      <c r="AQ43" s="1163">
        <v>23</v>
      </c>
    </row>
    <row customHeight="1" ht="24">
      <c r="A44" s="1371" t="s">
        <v>274</v>
      </c>
      <c r="B44" s="1371" t="s">
        <v>275</v>
      </c>
      <c r="C44" s="1371" t="s">
        <v>276</v>
      </c>
      <c r="D44" s="1371" t="s">
        <v>545</v>
      </c>
      <c r="E44" s="2267"/>
      <c r="F44" s="2267"/>
      <c r="G44" s="2267"/>
      <c r="H44" s="2267"/>
      <c r="I44" s="2264" t="str">
        <f>S43&amp;".1"</f>
        <v>...1</v>
      </c>
      <c r="J44" s="1371"/>
      <c r="K44" s="1371"/>
      <c r="L44" s="1372"/>
      <c r="P44" s="2265">
        <v>1</v>
      </c>
      <c r="Q44" s="1458"/>
      <c r="R44" s="364"/>
      <c r="S44" s="1465" t="str">
        <f>$I44</f>
        <v>...1</v>
      </c>
      <c r="T44" s="293" t="s">
        <v>532</v>
      </c>
      <c r="U44" s="308"/>
      <c r="V44" s="2358"/>
      <c r="W44" s="2359"/>
      <c r="X44" s="2359"/>
      <c r="Y44" s="2359"/>
      <c r="Z44" s="2359"/>
      <c r="AA44" s="2359"/>
      <c r="AB44" s="2360"/>
      <c r="AC44" s="2361"/>
      <c r="AD44" s="2362"/>
      <c r="AE44" s="2362"/>
      <c r="AF44" s="2362"/>
      <c r="AG44" s="2362"/>
      <c r="AH44" s="2362"/>
      <c r="AI44" s="2362"/>
      <c r="AJ44" s="2363"/>
      <c r="AK44" s="1266" t="s">
        <v>533</v>
      </c>
      <c r="AM44" s="508"/>
      <c r="AN44" s="508" t="str">
        <f>IF(T44="","",T44)</f>
        <v>Наименование признака дифференциации</v>
      </c>
      <c r="AO44" s="508"/>
      <c r="AP44" s="508"/>
      <c r="AQ44" s="1163">
        <v>23</v>
      </c>
    </row>
    <row customHeight="1" ht="24">
      <c r="A45" s="1371" t="s">
        <v>274</v>
      </c>
      <c r="B45" s="1371" t="s">
        <v>275</v>
      </c>
      <c r="C45" s="1371" t="s">
        <v>276</v>
      </c>
      <c r="D45" s="1371" t="s">
        <v>545</v>
      </c>
      <c r="E45" s="2267"/>
      <c r="F45" s="2267"/>
      <c r="G45" s="2267"/>
      <c r="H45" s="2267"/>
      <c r="I45" s="2294"/>
      <c r="J45" s="2264" t="str">
        <f>I44&amp;".1"</f>
        <v>...1.1</v>
      </c>
      <c r="K45" s="1371"/>
      <c r="L45" s="1372" t="s">
        <v>449</v>
      </c>
      <c r="P45" s="2265"/>
      <c r="Q45" s="2265">
        <v>1</v>
      </c>
      <c r="R45" s="365"/>
      <c r="S45" s="1465" t="str">
        <f>$J45</f>
        <v>...1.1</v>
      </c>
      <c r="T45" s="294" t="s">
        <v>450</v>
      </c>
      <c r="U45" s="308"/>
      <c r="V45" s="2253"/>
      <c r="W45" s="2254"/>
      <c r="X45" s="2254"/>
      <c r="Y45" s="2254"/>
      <c r="Z45" s="2254"/>
      <c r="AA45" s="2254"/>
      <c r="AB45" s="2255"/>
      <c r="AC45" s="2253"/>
      <c r="AD45" s="2254"/>
      <c r="AE45" s="2254"/>
      <c r="AF45" s="2254"/>
      <c r="AG45" s="2254"/>
      <c r="AH45" s="2254"/>
      <c r="AI45" s="2254"/>
      <c r="AJ45" s="2255"/>
      <c r="AK45" s="1315" t="s">
        <v>534</v>
      </c>
      <c r="AM45" s="508"/>
      <c r="AN45" s="508" t="str">
        <f>IF(T45="","",T45)</f>
        <v>Группа потребителей</v>
      </c>
      <c r="AO45" s="508"/>
      <c r="AP45" s="508"/>
      <c r="AQ45" s="1163">
        <v>23</v>
      </c>
    </row>
    <row customHeight="1" ht="24">
      <c r="A46" s="1371" t="s">
        <v>274</v>
      </c>
      <c r="B46" s="1371" t="s">
        <v>275</v>
      </c>
      <c r="C46" s="1371" t="s">
        <v>276</v>
      </c>
      <c r="D46" s="1371" t="s">
        <v>545</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274</v>
      </c>
      <c r="B47" s="1371" t="s">
        <v>275</v>
      </c>
      <c r="C47" s="1371" t="s">
        <v>276</v>
      </c>
      <c r="D47" s="1371" t="s">
        <v>545</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274</v>
      </c>
      <c r="B48" s="1371" t="s">
        <v>275</v>
      </c>
      <c r="C48" s="1371" t="s">
        <v>276</v>
      </c>
      <c r="D48" s="1371" t="s">
        <v>545</v>
      </c>
      <c r="E48" s="2267"/>
      <c r="F48" s="2267"/>
      <c r="G48" s="2267"/>
      <c r="H48" s="2267"/>
      <c r="I48" s="2294"/>
      <c r="J48" s="2264"/>
      <c r="K48" s="1371"/>
      <c r="L48" s="1372"/>
      <c r="P48" s="2265"/>
      <c r="Q48" s="2265"/>
      <c r="R48" s="364"/>
      <c r="S48" s="1286"/>
      <c r="T48" s="295" t="s">
        <v>535</v>
      </c>
      <c r="U48" s="375"/>
      <c r="V48" s="375"/>
      <c r="W48" s="375"/>
      <c r="X48" s="375"/>
      <c r="Y48" s="375"/>
      <c r="Z48" s="375"/>
      <c r="AA48" s="375"/>
      <c r="AB48" s="375"/>
      <c r="AC48" s="375"/>
      <c r="AD48" s="375"/>
      <c r="AE48" s="375"/>
      <c r="AF48" s="375"/>
      <c r="AG48" s="375"/>
      <c r="AH48" s="375"/>
      <c r="AI48" s="375"/>
      <c r="AJ48" s="375"/>
      <c r="AK48" s="1266" t="s">
        <v>536</v>
      </c>
      <c r="AM48" s="508"/>
      <c r="AN48" s="508" t="str">
        <f>IF(T48="","",T48)</f>
        <v>Добавить значение признака дифференциации</v>
      </c>
      <c r="AO48" s="508"/>
      <c r="AP48" s="508"/>
      <c r="AQ48" s="1163">
        <v>20</v>
      </c>
    </row>
    <row customHeight="1" ht="22.049999999999997">
      <c r="A49" s="1371" t="s">
        <v>274</v>
      </c>
      <c r="B49" s="1371" t="s">
        <v>275</v>
      </c>
      <c r="C49" s="1371" t="s">
        <v>276</v>
      </c>
      <c r="D49" s="1371" t="s">
        <v>545</v>
      </c>
      <c r="E49" s="2267"/>
      <c r="F49" s="2267"/>
      <c r="G49" s="2267"/>
      <c r="H49" s="2267"/>
      <c r="I49" s="2264"/>
      <c r="J49" s="1371"/>
      <c r="K49" s="1371"/>
      <c r="L49" s="1372"/>
      <c r="P49" s="2265"/>
      <c r="Q49" s="1458"/>
      <c r="R49" s="364"/>
      <c r="S49" s="1286"/>
      <c r="T49" s="373" t="s">
        <v>455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274</v>
      </c>
      <c r="B50" s="1371" t="s">
        <v>275</v>
      </c>
      <c r="C50" s="1371" t="s">
        <v>276</v>
      </c>
      <c r="D50" s="1371" t="s">
        <v>545</v>
      </c>
      <c r="E50" s="2267"/>
      <c r="F50" s="2267"/>
      <c r="G50" s="2267"/>
      <c r="H50" s="2266"/>
      <c r="I50" s="1371"/>
      <c r="J50" s="1371"/>
      <c r="K50" s="1371"/>
      <c r="L50" s="1372"/>
      <c r="M50" s="1373"/>
      <c r="N50" s="1373"/>
      <c r="O50" s="545"/>
      <c r="P50" s="368"/>
      <c r="Q50" s="383"/>
      <c r="R50" s="363"/>
      <c r="S50" s="1286"/>
      <c r="T50" s="380" t="s">
        <v>537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274</v>
      </c>
      <c r="B51" s="1351" t="s">
        <v>275</v>
      </c>
      <c r="C51" s="1322"/>
      <c r="D51" s="1322"/>
      <c r="E51" s="2267"/>
      <c r="F51" s="2266"/>
      <c r="G51" s="1322"/>
      <c r="H51" s="1322"/>
      <c r="I51" s="1322"/>
      <c r="J51" s="1322"/>
      <c r="K51" s="1322"/>
      <c r="L51" s="1466"/>
      <c r="M51" s="1329"/>
      <c r="N51" s="1329"/>
      <c r="P51" s="1324"/>
      <c r="Q51" s="1325"/>
      <c r="R51" s="1324"/>
      <c r="S51" s="1330"/>
      <c r="T51" s="1333" t="s">
        <v>173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274</v>
      </c>
      <c r="B52" s="1351"/>
      <c r="C52" s="1351"/>
      <c r="D52" s="1351"/>
      <c r="E52" s="2266"/>
      <c r="F52" s="1351"/>
      <c r="G52" s="1351"/>
      <c r="H52" s="1351"/>
      <c r="I52" s="1351"/>
      <c r="J52" s="1351"/>
      <c r="K52" s="1351"/>
      <c r="L52" s="1354"/>
      <c r="M52" s="1329"/>
      <c r="N52" s="1329"/>
      <c r="O52" s="526"/>
      <c r="P52" s="388"/>
      <c r="Q52" s="1352"/>
      <c r="R52" s="388"/>
      <c r="S52" s="1330"/>
      <c r="T52" s="1333" t="s">
        <v>174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198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86</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F022B-2837-C51C-C8D1-0.D4B4B6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440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441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530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532</v>
      </c>
      <c r="U5" s="308"/>
      <c r="V5" s="2358"/>
      <c r="W5" s="2359"/>
      <c r="X5" s="2359"/>
      <c r="Y5" s="2359"/>
      <c r="Z5" s="2359"/>
      <c r="AA5" s="2359"/>
      <c r="AB5" s="2360"/>
      <c r="AC5" s="2361"/>
      <c r="AD5" s="2362"/>
      <c r="AE5" s="2362"/>
      <c r="AF5" s="2362"/>
      <c r="AG5" s="2362"/>
      <c r="AH5" s="2362"/>
      <c r="AI5" s="2362"/>
      <c r="AJ5" s="2363"/>
      <c r="AK5" s="1266" t="s">
        <v>533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449</v>
      </c>
      <c r="P6" s="2265"/>
      <c r="Q6" s="2265">
        <v>1</v>
      </c>
      <c r="R6" s="365"/>
      <c r="S6" s="1465">
        <f>$J6</f>
      </c>
      <c r="T6" s="294" t="s">
        <v>450</v>
      </c>
      <c r="U6" s="308"/>
      <c r="V6" s="2253"/>
      <c r="W6" s="2254"/>
      <c r="X6" s="2254"/>
      <c r="Y6" s="2254"/>
      <c r="Z6" s="2254"/>
      <c r="AA6" s="2254"/>
      <c r="AB6" s="2255"/>
      <c r="AC6" s="2253"/>
      <c r="AD6" s="2254"/>
      <c r="AE6" s="2254"/>
      <c r="AF6" s="2254"/>
      <c r="AG6" s="2254"/>
      <c r="AH6" s="2254"/>
      <c r="AI6" s="2254"/>
      <c r="AJ6" s="2255"/>
      <c r="AK6" s="1315" t="s">
        <v>534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535</v>
      </c>
      <c r="U9" s="375"/>
      <c r="V9" s="375"/>
      <c r="W9" s="375"/>
      <c r="X9" s="375"/>
      <c r="Y9" s="375"/>
      <c r="Z9" s="375"/>
      <c r="AA9" s="375"/>
      <c r="AB9" s="375"/>
      <c r="AC9" s="375"/>
      <c r="AD9" s="375"/>
      <c r="AE9" s="375"/>
      <c r="AF9" s="375"/>
      <c r="AG9" s="375"/>
      <c r="AH9" s="375"/>
      <c r="AI9" s="375"/>
      <c r="AJ9" s="375"/>
      <c r="AK9" s="1266" t="s">
        <v>536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455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537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173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174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457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458</v>
      </c>
      <c r="P20" s="1370"/>
      <c r="Q20" s="1450"/>
      <c r="R20" s="1450"/>
      <c r="S20" s="737"/>
      <c r="T20" s="1168" t="s">
        <v>459</v>
      </c>
      <c r="Z20" s="194" t="s">
        <v>460</v>
      </c>
      <c r="AB20" s="194" t="s">
        <v>461</v>
      </c>
      <c r="AC20" s="1168" t="s">
        <v>459</v>
      </c>
      <c r="AG20" s="194" t="s">
        <v>462</v>
      </c>
      <c r="AI20" s="194" t="s">
        <v>461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"ТЭК СПБ"</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463</v>
      </c>
      <c r="T28" s="2258"/>
      <c r="U28" s="1380"/>
      <c r="V28" s="2272" t="str">
        <f>IF(TITLE_DATE_PR_CHANGE="",IF(TITLE_DATE_PR="","",TITLE_DATE_PR),TITLE_DATE_PR_CHANGE)</f>
        <v>46010</v>
      </c>
      <c r="W28" s="2272"/>
      <c r="X28" s="2272"/>
      <c r="Y28" s="2272"/>
      <c r="Z28" s="2272"/>
      <c r="AA28" s="2272"/>
      <c r="AB28" s="334"/>
      <c r="AC28" s="2272" t="str">
        <f>IF(TITLE_DATE_PR_CHANGE="",IF(TITLE_DATE_PR="","",TITLE_DATE_PR),TITLE_DATE_PR_CHANGE)</f>
        <v>46010</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464</v>
      </c>
      <c r="T29" s="2258"/>
      <c r="U29" s="1380"/>
      <c r="V29" s="2259" t="str">
        <f>IF(TITLE_NUMBER_PR_CHANGE="",IF(TITLE_NUMBER_PR="","",TITLE_NUMBER_PR),TITLE_NUMBER_PR_CHANGE)</f>
        <v>266-р</v>
      </c>
      <c r="W29" s="2259"/>
      <c r="X29" s="2259"/>
      <c r="Y29" s="2259"/>
      <c r="Z29" s="2259"/>
      <c r="AA29" s="2259"/>
      <c r="AB29" s="334"/>
      <c r="AC29" s="2259" t="str">
        <f>IF(TITLE_NUMBER_PR_CHANGE="",IF(TITLE_NUMBER_PR="","",TITLE_NUMBER_PR),TITLE_NUMBER_PR_CHANGE)</f>
        <v>266-р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https://tarifspb.ru/tariffs/document/2287/
Официальный сайт Комитета по тарифам Санкт-Петербурга в сети интернет</v>
      </c>
      <c r="W30" s="2259"/>
      <c r="X30" s="2259"/>
      <c r="Y30" s="2259"/>
      <c r="Z30" s="2259"/>
      <c r="AA30" s="2259"/>
      <c r="AB30" s="334"/>
      <c r="AC30" s="2259" t="str">
        <f>IF(TITLE_IST_PUB_CHANGE="",IF(TITLE_IST_PUB="","",TITLE_IST_PUB),TITLE_IST_PUB_CHANGE)</f>
        <v>https://tarifspb.ru/tariffs/document/2287/
Официальный сайт Комитета по тарифам Санкт-Петербурга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465</v>
      </c>
      <c r="T32" s="2258"/>
      <c r="U32" s="1380"/>
      <c r="V32" s="2272" t="str">
        <f>IF(TITLE_DATE_PR_CHANGE="",IF(TITLE_DATE_PR="","",TITLE_DATE_PR),TITLE_DATE_PR_CHANGE)</f>
        <v>46010</v>
      </c>
      <c r="W32" s="2272"/>
      <c r="X32" s="2272"/>
      <c r="Y32" s="2272"/>
      <c r="Z32" s="2272"/>
      <c r="AA32" s="2272"/>
      <c r="AB32" s="334"/>
      <c r="AC32" s="2272" t="str">
        <f>IF(TITLE_DATE_PR_CHANGE="",IF(TITLE_DATE_PR="","",TITLE_DATE_PR),TITLE_DATE_PR_CHANGE)</f>
        <v>46010</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466</v>
      </c>
      <c r="T33" s="2258"/>
      <c r="U33" s="1380"/>
      <c r="V33" s="2259" t="str">
        <f>IF(TITLE_NUMBER_PR_CHANGE="",IF(TITLE_NUMBER_PR="","",TITLE_NUMBER_PR),TITLE_NUMBER_PR_CHANGE)</f>
        <v>266-р</v>
      </c>
      <c r="W33" s="2259"/>
      <c r="X33" s="2259"/>
      <c r="Y33" s="2259"/>
      <c r="Z33" s="2259"/>
      <c r="AA33" s="2259"/>
      <c r="AB33" s="334"/>
      <c r="AC33" s="2259" t="str">
        <f>IF(TITLE_NUMBER_PR_CHANGE="",IF(TITLE_NUMBER_PR="","",TITLE_NUMBER_PR),TITLE_NUMBER_PR_CHANGE)</f>
        <v>266-р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467</v>
      </c>
      <c r="AC34" s="334"/>
      <c r="AD34" s="334"/>
      <c r="AE34" s="334"/>
      <c r="AF34" s="334"/>
      <c r="AG34" s="334"/>
      <c r="AH34" s="334"/>
      <c r="AI34" s="286" t="s">
        <v>467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343</v>
      </c>
      <c r="T36" s="2135"/>
      <c r="U36" s="2135"/>
      <c r="V36" s="2135"/>
      <c r="W36" s="2135"/>
      <c r="X36" s="2135"/>
      <c r="Y36" s="2135"/>
      <c r="Z36" s="2135"/>
      <c r="AA36" s="2135"/>
      <c r="AB36" s="2135"/>
      <c r="AC36" s="2135"/>
      <c r="AD36" s="2135"/>
      <c r="AE36" s="2135"/>
      <c r="AF36" s="2135"/>
      <c r="AG36" s="2135"/>
      <c r="AH36" s="2135"/>
      <c r="AI36" s="2135"/>
      <c r="AJ36" s="2135"/>
      <c r="AK36" s="2135" t="s">
        <v>344</v>
      </c>
      <c r="AQ36" s="1163">
        <v>14</v>
      </c>
    </row>
    <row customHeight="1" ht="14.699999999999998">
      <c r="Q37" s="384"/>
      <c r="R37" s="384"/>
      <c r="S37" s="2281" t="s">
        <v>92</v>
      </c>
      <c r="T37" s="2217" t="s">
        <v>468</v>
      </c>
      <c r="U37" s="309"/>
      <c r="V37" s="2282" t="s">
        <v>469</v>
      </c>
      <c r="W37" s="2283"/>
      <c r="X37" s="2283"/>
      <c r="Y37" s="2283"/>
      <c r="Z37" s="2283"/>
      <c r="AA37" s="2284"/>
      <c r="AB37" s="2285" t="s">
        <v>470</v>
      </c>
      <c r="AC37" s="2282" t="s">
        <v>469</v>
      </c>
      <c r="AD37" s="2283"/>
      <c r="AE37" s="2283"/>
      <c r="AF37" s="2283"/>
      <c r="AG37" s="2283"/>
      <c r="AH37" s="2284"/>
      <c r="AI37" s="2285" t="s">
        <v>471</v>
      </c>
      <c r="AJ37" s="2288" t="s">
        <v>472</v>
      </c>
      <c r="AK37" s="2135"/>
      <c r="AQ37" s="1163">
        <v>14</v>
      </c>
    </row>
    <row customHeight="1" ht="35.699999999999996">
      <c r="Q38" s="384"/>
      <c r="R38" s="384"/>
      <c r="S38" s="2281"/>
      <c r="T38" s="2217"/>
      <c r="U38" s="1039"/>
      <c r="V38" s="1460" t="s">
        <v>538</v>
      </c>
      <c r="W38" s="2270" t="s">
        <v>475</v>
      </c>
      <c r="X38" s="2271"/>
      <c r="Y38" s="2270" t="s">
        <v>476</v>
      </c>
      <c r="Z38" s="2277"/>
      <c r="AA38" s="2271"/>
      <c r="AB38" s="2286"/>
      <c r="AC38" s="1460" t="s">
        <v>538</v>
      </c>
      <c r="AD38" s="2270" t="s">
        <v>475</v>
      </c>
      <c r="AE38" s="2271"/>
      <c r="AF38" s="2270" t="s">
        <v>476</v>
      </c>
      <c r="AG38" s="2277"/>
      <c r="AH38" s="2271"/>
      <c r="AI38" s="2286"/>
      <c r="AJ38" s="2289"/>
      <c r="AK38" s="2135"/>
      <c r="AQ38" s="1163">
        <v>34</v>
      </c>
    </row>
    <row customHeight="1" ht="35.699999999999996">
      <c r="A39" s="1378"/>
      <c r="B39" s="1378" t="s">
        <v>139</v>
      </c>
      <c r="C39" s="1378" t="s">
        <v>140</v>
      </c>
      <c r="D39" s="1378" t="s">
        <v>141</v>
      </c>
      <c r="E39" s="1372" t="s">
        <v>477</v>
      </c>
      <c r="F39" s="1372" t="s">
        <v>478</v>
      </c>
      <c r="G39" s="1372" t="s">
        <v>479</v>
      </c>
      <c r="H39" s="1372"/>
      <c r="I39" s="1372" t="s">
        <v>539</v>
      </c>
      <c r="J39" s="1372" t="s">
        <v>482</v>
      </c>
      <c r="K39" s="1372" t="s">
        <v>540</v>
      </c>
      <c r="L39" s="1372" t="s">
        <v>458</v>
      </c>
      <c r="Q39" s="384"/>
      <c r="R39" s="384"/>
      <c r="S39" s="2281"/>
      <c r="T39" s="2217"/>
      <c r="U39" s="310"/>
      <c r="V39" s="1460" t="s">
        <v>541</v>
      </c>
      <c r="W39" s="1230" t="s">
        <v>542</v>
      </c>
      <c r="X39" s="1230" t="s">
        <v>543</v>
      </c>
      <c r="Y39" s="1463" t="s">
        <v>486</v>
      </c>
      <c r="Z39" s="2278" t="s">
        <v>487</v>
      </c>
      <c r="AA39" s="2279"/>
      <c r="AB39" s="2287"/>
      <c r="AC39" s="1460" t="s">
        <v>541</v>
      </c>
      <c r="AD39" s="1230" t="s">
        <v>542</v>
      </c>
      <c r="AE39" s="1230" t="s">
        <v>543</v>
      </c>
      <c r="AF39" s="1463" t="s">
        <v>486</v>
      </c>
      <c r="AG39" s="2278" t="s">
        <v>487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113</v>
      </c>
      <c r="T40" s="1263" t="s">
        <v>114</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279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279</v>
      </c>
      <c r="B42" s="1371" t="s">
        <v>280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440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441</v>
      </c>
      <c r="AM42" s="508"/>
      <c r="AN42" s="508" t="str">
        <f>IF(T42="","",T42)</f>
        <v>Территория действия тарифа</v>
      </c>
      <c r="AO42" s="508"/>
      <c r="AP42" s="508"/>
      <c r="AQ42" s="1163">
        <v>23</v>
      </c>
    </row>
    <row customHeight="1" ht="24">
      <c r="A43" s="1371" t="s">
        <v>279</v>
      </c>
      <c r="B43" s="1371" t="s">
        <v>280</v>
      </c>
      <c r="C43" s="1371" t="s">
        <v>281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530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531</v>
      </c>
      <c r="AM43" s="508"/>
      <c r="AN43" s="508" t="str">
        <f>IF(T43="","",T43)</f>
        <v>Наименование централизованной системы холодного водоснабжения</v>
      </c>
      <c r="AO43" s="508"/>
      <c r="AP43" s="508"/>
      <c r="AQ43" s="1163">
        <v>23</v>
      </c>
    </row>
    <row customHeight="1" ht="24">
      <c r="A44" s="1371" t="s">
        <v>279</v>
      </c>
      <c r="B44" s="1371" t="s">
        <v>280</v>
      </c>
      <c r="C44" s="1371" t="s">
        <v>281</v>
      </c>
      <c r="D44" s="1371" t="s">
        <v>546</v>
      </c>
      <c r="E44" s="2267"/>
      <c r="F44" s="2267"/>
      <c r="G44" s="2267"/>
      <c r="H44" s="2267"/>
      <c r="I44" s="2264" t="str">
        <f>S43&amp;".1"</f>
        <v>...1</v>
      </c>
      <c r="J44" s="1371"/>
      <c r="K44" s="1371"/>
      <c r="L44" s="1372"/>
      <c r="P44" s="2265">
        <v>1</v>
      </c>
      <c r="Q44" s="1458"/>
      <c r="R44" s="364"/>
      <c r="S44" s="1465" t="str">
        <f>$I44</f>
        <v>...1</v>
      </c>
      <c r="T44" s="293" t="s">
        <v>532</v>
      </c>
      <c r="U44" s="308"/>
      <c r="V44" s="2358"/>
      <c r="W44" s="2359"/>
      <c r="X44" s="2359"/>
      <c r="Y44" s="2359"/>
      <c r="Z44" s="2359"/>
      <c r="AA44" s="2359"/>
      <c r="AB44" s="2360"/>
      <c r="AC44" s="2361"/>
      <c r="AD44" s="2362"/>
      <c r="AE44" s="2362"/>
      <c r="AF44" s="2362"/>
      <c r="AG44" s="2362"/>
      <c r="AH44" s="2362"/>
      <c r="AI44" s="2362"/>
      <c r="AJ44" s="2363"/>
      <c r="AK44" s="1266" t="s">
        <v>533</v>
      </c>
      <c r="AM44" s="508"/>
      <c r="AN44" s="508" t="str">
        <f>IF(T44="","",T44)</f>
        <v>Наименование признака дифференциации</v>
      </c>
      <c r="AO44" s="508"/>
      <c r="AP44" s="508"/>
      <c r="AQ44" s="1163">
        <v>23</v>
      </c>
    </row>
    <row customHeight="1" ht="24">
      <c r="A45" s="1371" t="s">
        <v>279</v>
      </c>
      <c r="B45" s="1371" t="s">
        <v>280</v>
      </c>
      <c r="C45" s="1371" t="s">
        <v>281</v>
      </c>
      <c r="D45" s="1371" t="s">
        <v>546</v>
      </c>
      <c r="E45" s="2267"/>
      <c r="F45" s="2267"/>
      <c r="G45" s="2267"/>
      <c r="H45" s="2267"/>
      <c r="I45" s="2294"/>
      <c r="J45" s="2264" t="str">
        <f>I44&amp;".1"</f>
        <v>...1.1</v>
      </c>
      <c r="K45" s="1371"/>
      <c r="L45" s="1372" t="s">
        <v>449</v>
      </c>
      <c r="P45" s="2265"/>
      <c r="Q45" s="2265">
        <v>1</v>
      </c>
      <c r="R45" s="365"/>
      <c r="S45" s="1465" t="str">
        <f>$J45</f>
        <v>...1.1</v>
      </c>
      <c r="T45" s="294" t="s">
        <v>450</v>
      </c>
      <c r="U45" s="308"/>
      <c r="V45" s="2253"/>
      <c r="W45" s="2254"/>
      <c r="X45" s="2254"/>
      <c r="Y45" s="2254"/>
      <c r="Z45" s="2254"/>
      <c r="AA45" s="2254"/>
      <c r="AB45" s="2255"/>
      <c r="AC45" s="2253"/>
      <c r="AD45" s="2254"/>
      <c r="AE45" s="2254"/>
      <c r="AF45" s="2254"/>
      <c r="AG45" s="2254"/>
      <c r="AH45" s="2254"/>
      <c r="AI45" s="2254"/>
      <c r="AJ45" s="2255"/>
      <c r="AK45" s="1315" t="s">
        <v>534</v>
      </c>
      <c r="AM45" s="508"/>
      <c r="AN45" s="508" t="str">
        <f>IF(T45="","",T45)</f>
        <v>Группа потребителей</v>
      </c>
      <c r="AO45" s="508"/>
      <c r="AP45" s="508"/>
      <c r="AQ45" s="1163">
        <v>23</v>
      </c>
    </row>
    <row customHeight="1" ht="24">
      <c r="A46" s="1371" t="s">
        <v>279</v>
      </c>
      <c r="B46" s="1371" t="s">
        <v>280</v>
      </c>
      <c r="C46" s="1371" t="s">
        <v>281</v>
      </c>
      <c r="D46" s="1371" t="s">
        <v>546</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279</v>
      </c>
      <c r="B47" s="1371" t="s">
        <v>280</v>
      </c>
      <c r="C47" s="1371" t="s">
        <v>281</v>
      </c>
      <c r="D47" s="1371" t="s">
        <v>546</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279</v>
      </c>
      <c r="B48" s="1371" t="s">
        <v>280</v>
      </c>
      <c r="C48" s="1371" t="s">
        <v>281</v>
      </c>
      <c r="D48" s="1371" t="s">
        <v>546</v>
      </c>
      <c r="E48" s="2267"/>
      <c r="F48" s="2267"/>
      <c r="G48" s="2267"/>
      <c r="H48" s="2267"/>
      <c r="I48" s="2294"/>
      <c r="J48" s="2264"/>
      <c r="K48" s="1371"/>
      <c r="L48" s="1372"/>
      <c r="P48" s="2265"/>
      <c r="Q48" s="2265"/>
      <c r="R48" s="364"/>
      <c r="S48" s="1286"/>
      <c r="T48" s="295" t="s">
        <v>535</v>
      </c>
      <c r="U48" s="375"/>
      <c r="V48" s="375"/>
      <c r="W48" s="375"/>
      <c r="X48" s="375"/>
      <c r="Y48" s="375"/>
      <c r="Z48" s="375"/>
      <c r="AA48" s="375"/>
      <c r="AB48" s="375"/>
      <c r="AC48" s="375"/>
      <c r="AD48" s="375"/>
      <c r="AE48" s="375"/>
      <c r="AF48" s="375"/>
      <c r="AG48" s="375"/>
      <c r="AH48" s="375"/>
      <c r="AI48" s="375"/>
      <c r="AJ48" s="375"/>
      <c r="AK48" s="1266" t="s">
        <v>536</v>
      </c>
      <c r="AM48" s="508"/>
      <c r="AN48" s="508" t="str">
        <f>IF(T48="","",T48)</f>
        <v>Добавить значение признака дифференциации</v>
      </c>
      <c r="AO48" s="508"/>
      <c r="AP48" s="508"/>
      <c r="AQ48" s="1163">
        <v>20</v>
      </c>
    </row>
    <row customHeight="1" ht="22.049999999999997">
      <c r="A49" s="1371" t="s">
        <v>279</v>
      </c>
      <c r="B49" s="1371" t="s">
        <v>280</v>
      </c>
      <c r="C49" s="1371" t="s">
        <v>281</v>
      </c>
      <c r="D49" s="1371" t="s">
        <v>546</v>
      </c>
      <c r="E49" s="2267"/>
      <c r="F49" s="2267"/>
      <c r="G49" s="2267"/>
      <c r="H49" s="2267"/>
      <c r="I49" s="2264"/>
      <c r="J49" s="1371"/>
      <c r="K49" s="1371"/>
      <c r="L49" s="1372"/>
      <c r="P49" s="2265"/>
      <c r="Q49" s="1458"/>
      <c r="R49" s="364"/>
      <c r="S49" s="1286"/>
      <c r="T49" s="373" t="s">
        <v>455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279</v>
      </c>
      <c r="B50" s="1371" t="s">
        <v>280</v>
      </c>
      <c r="C50" s="1371" t="s">
        <v>281</v>
      </c>
      <c r="D50" s="1371" t="s">
        <v>546</v>
      </c>
      <c r="E50" s="2267"/>
      <c r="F50" s="2267"/>
      <c r="G50" s="2267"/>
      <c r="H50" s="2266"/>
      <c r="I50" s="1371"/>
      <c r="J50" s="1371"/>
      <c r="K50" s="1371"/>
      <c r="L50" s="1372"/>
      <c r="M50" s="1373"/>
      <c r="N50" s="1373"/>
      <c r="O50" s="545"/>
      <c r="P50" s="368"/>
      <c r="Q50" s="383"/>
      <c r="R50" s="363"/>
      <c r="S50" s="1286"/>
      <c r="T50" s="380" t="s">
        <v>537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279</v>
      </c>
      <c r="B51" s="1351" t="s">
        <v>280</v>
      </c>
      <c r="C51" s="1322"/>
      <c r="D51" s="1322"/>
      <c r="E51" s="2267"/>
      <c r="F51" s="2266"/>
      <c r="G51" s="1322"/>
      <c r="H51" s="1322"/>
      <c r="I51" s="1322"/>
      <c r="J51" s="1322"/>
      <c r="K51" s="1322"/>
      <c r="L51" s="1466"/>
      <c r="M51" s="1329"/>
      <c r="N51" s="1329"/>
      <c r="P51" s="1324"/>
      <c r="Q51" s="1325"/>
      <c r="R51" s="1324"/>
      <c r="S51" s="1330"/>
      <c r="T51" s="1333" t="s">
        <v>173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279</v>
      </c>
      <c r="B52" s="1351"/>
      <c r="C52" s="1351"/>
      <c r="D52" s="1351"/>
      <c r="E52" s="2266"/>
      <c r="F52" s="1351"/>
      <c r="G52" s="1351"/>
      <c r="H52" s="1351"/>
      <c r="I52" s="1351"/>
      <c r="J52" s="1351"/>
      <c r="K52" s="1351"/>
      <c r="L52" s="1354"/>
      <c r="M52" s="1329"/>
      <c r="N52" s="1329"/>
      <c r="O52" s="526"/>
      <c r="P52" s="388"/>
      <c r="Q52" s="1352"/>
      <c r="R52" s="388"/>
      <c r="S52" s="1330"/>
      <c r="T52" s="1333" t="s">
        <v>174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198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86</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E6F09-3AD8-6D36-98B7-0.DF29DB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440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441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530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532</v>
      </c>
      <c r="U5" s="308"/>
      <c r="V5" s="2358"/>
      <c r="W5" s="2359"/>
      <c r="X5" s="2359"/>
      <c r="Y5" s="2359"/>
      <c r="Z5" s="2359"/>
      <c r="AA5" s="2359"/>
      <c r="AB5" s="2360"/>
      <c r="AC5" s="2361"/>
      <c r="AD5" s="2362"/>
      <c r="AE5" s="2362"/>
      <c r="AF5" s="2362"/>
      <c r="AG5" s="2362"/>
      <c r="AH5" s="2362"/>
      <c r="AI5" s="2362"/>
      <c r="AJ5" s="2363"/>
      <c r="AK5" s="1266" t="s">
        <v>533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449</v>
      </c>
      <c r="P6" s="2265"/>
      <c r="Q6" s="2265">
        <v>1</v>
      </c>
      <c r="R6" s="365"/>
      <c r="S6" s="1465">
        <f>$J6</f>
      </c>
      <c r="T6" s="294" t="s">
        <v>450</v>
      </c>
      <c r="U6" s="308"/>
      <c r="V6" s="2253"/>
      <c r="W6" s="2254"/>
      <c r="X6" s="2254"/>
      <c r="Y6" s="2254"/>
      <c r="Z6" s="2254"/>
      <c r="AA6" s="2254"/>
      <c r="AB6" s="2255"/>
      <c r="AC6" s="2253"/>
      <c r="AD6" s="2254"/>
      <c r="AE6" s="2254"/>
      <c r="AF6" s="2254"/>
      <c r="AG6" s="2254"/>
      <c r="AH6" s="2254"/>
      <c r="AI6" s="2254"/>
      <c r="AJ6" s="2255"/>
      <c r="AK6" s="1315" t="s">
        <v>534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535</v>
      </c>
      <c r="U9" s="375"/>
      <c r="V9" s="375"/>
      <c r="W9" s="375"/>
      <c r="X9" s="375"/>
      <c r="Y9" s="375"/>
      <c r="Z9" s="375"/>
      <c r="AA9" s="375"/>
      <c r="AB9" s="375"/>
      <c r="AC9" s="375"/>
      <c r="AD9" s="375"/>
      <c r="AE9" s="375"/>
      <c r="AF9" s="375"/>
      <c r="AG9" s="375"/>
      <c r="AH9" s="375"/>
      <c r="AI9" s="375"/>
      <c r="AJ9" s="375"/>
      <c r="AK9" s="1266" t="s">
        <v>536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455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537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173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174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457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458</v>
      </c>
      <c r="P20" s="1370"/>
      <c r="Q20" s="1450"/>
      <c r="R20" s="1450"/>
      <c r="S20" s="737"/>
      <c r="T20" s="1168" t="s">
        <v>459</v>
      </c>
      <c r="Z20" s="194" t="s">
        <v>460</v>
      </c>
      <c r="AB20" s="194" t="s">
        <v>461</v>
      </c>
      <c r="AC20" s="1168" t="s">
        <v>459</v>
      </c>
      <c r="AG20" s="194" t="s">
        <v>462</v>
      </c>
      <c r="AI20" s="194" t="s">
        <v>461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"ТЭК СПБ"</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463</v>
      </c>
      <c r="T28" s="2258"/>
      <c r="U28" s="1380"/>
      <c r="V28" s="2272" t="str">
        <f>IF(TITLE_DATE_PR_CHANGE="",IF(TITLE_DATE_PR="","",TITLE_DATE_PR),TITLE_DATE_PR_CHANGE)</f>
        <v>46010</v>
      </c>
      <c r="W28" s="2272"/>
      <c r="X28" s="2272"/>
      <c r="Y28" s="2272"/>
      <c r="Z28" s="2272"/>
      <c r="AA28" s="2272"/>
      <c r="AB28" s="334"/>
      <c r="AC28" s="2272" t="str">
        <f>IF(TITLE_DATE_PR_CHANGE="",IF(TITLE_DATE_PR="","",TITLE_DATE_PR),TITLE_DATE_PR_CHANGE)</f>
        <v>46010</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464</v>
      </c>
      <c r="T29" s="2258"/>
      <c r="U29" s="1380"/>
      <c r="V29" s="2259" t="str">
        <f>IF(TITLE_NUMBER_PR_CHANGE="",IF(TITLE_NUMBER_PR="","",TITLE_NUMBER_PR),TITLE_NUMBER_PR_CHANGE)</f>
        <v>266-р</v>
      </c>
      <c r="W29" s="2259"/>
      <c r="X29" s="2259"/>
      <c r="Y29" s="2259"/>
      <c r="Z29" s="2259"/>
      <c r="AA29" s="2259"/>
      <c r="AB29" s="334"/>
      <c r="AC29" s="2259" t="str">
        <f>IF(TITLE_NUMBER_PR_CHANGE="",IF(TITLE_NUMBER_PR="","",TITLE_NUMBER_PR),TITLE_NUMBER_PR_CHANGE)</f>
        <v>266-р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https://tarifspb.ru/tariffs/document/2287/
Официальный сайт Комитета по тарифам Санкт-Петербурга в сети интернет</v>
      </c>
      <c r="W30" s="2259"/>
      <c r="X30" s="2259"/>
      <c r="Y30" s="2259"/>
      <c r="Z30" s="2259"/>
      <c r="AA30" s="2259"/>
      <c r="AB30" s="334"/>
      <c r="AC30" s="2259" t="str">
        <f>IF(TITLE_IST_PUB_CHANGE="",IF(TITLE_IST_PUB="","",TITLE_IST_PUB),TITLE_IST_PUB_CHANGE)</f>
        <v>https://tarifspb.ru/tariffs/document/2287/
Официальный сайт Комитета по тарифам Санкт-Петербурга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465</v>
      </c>
      <c r="T32" s="2258"/>
      <c r="U32" s="1380"/>
      <c r="V32" s="2272" t="str">
        <f>IF(TITLE_DATE_PR_CHANGE="",IF(TITLE_DATE_PR="","",TITLE_DATE_PR),TITLE_DATE_PR_CHANGE)</f>
        <v>46010</v>
      </c>
      <c r="W32" s="2272"/>
      <c r="X32" s="2272"/>
      <c r="Y32" s="2272"/>
      <c r="Z32" s="2272"/>
      <c r="AA32" s="2272"/>
      <c r="AB32" s="334"/>
      <c r="AC32" s="2272" t="str">
        <f>IF(TITLE_DATE_PR_CHANGE="",IF(TITLE_DATE_PR="","",TITLE_DATE_PR),TITLE_DATE_PR_CHANGE)</f>
        <v>46010</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466</v>
      </c>
      <c r="T33" s="2258"/>
      <c r="U33" s="1380"/>
      <c r="V33" s="2259" t="str">
        <f>IF(TITLE_NUMBER_PR_CHANGE="",IF(TITLE_NUMBER_PR="","",TITLE_NUMBER_PR),TITLE_NUMBER_PR_CHANGE)</f>
        <v>266-р</v>
      </c>
      <c r="W33" s="2259"/>
      <c r="X33" s="2259"/>
      <c r="Y33" s="2259"/>
      <c r="Z33" s="2259"/>
      <c r="AA33" s="2259"/>
      <c r="AB33" s="334"/>
      <c r="AC33" s="2259" t="str">
        <f>IF(TITLE_NUMBER_PR_CHANGE="",IF(TITLE_NUMBER_PR="","",TITLE_NUMBER_PR),TITLE_NUMBER_PR_CHANGE)</f>
        <v>266-р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467</v>
      </c>
      <c r="AC34" s="334"/>
      <c r="AD34" s="334"/>
      <c r="AE34" s="334"/>
      <c r="AF34" s="334"/>
      <c r="AG34" s="334"/>
      <c r="AH34" s="334"/>
      <c r="AI34" s="286" t="s">
        <v>467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343</v>
      </c>
      <c r="T36" s="2135"/>
      <c r="U36" s="2135"/>
      <c r="V36" s="2135"/>
      <c r="W36" s="2135"/>
      <c r="X36" s="2135"/>
      <c r="Y36" s="2135"/>
      <c r="Z36" s="2135"/>
      <c r="AA36" s="2135"/>
      <c r="AB36" s="2135"/>
      <c r="AC36" s="2135"/>
      <c r="AD36" s="2135"/>
      <c r="AE36" s="2135"/>
      <c r="AF36" s="2135"/>
      <c r="AG36" s="2135"/>
      <c r="AH36" s="2135"/>
      <c r="AI36" s="2135"/>
      <c r="AJ36" s="2135"/>
      <c r="AK36" s="2135" t="s">
        <v>344</v>
      </c>
      <c r="AQ36" s="1163">
        <v>14</v>
      </c>
    </row>
    <row customHeight="1" ht="14.699999999999998">
      <c r="Q37" s="384"/>
      <c r="R37" s="384"/>
      <c r="S37" s="2281" t="s">
        <v>92</v>
      </c>
      <c r="T37" s="2217" t="s">
        <v>468</v>
      </c>
      <c r="U37" s="309"/>
      <c r="V37" s="2282" t="s">
        <v>469</v>
      </c>
      <c r="W37" s="2283"/>
      <c r="X37" s="2283"/>
      <c r="Y37" s="2283"/>
      <c r="Z37" s="2283"/>
      <c r="AA37" s="2284"/>
      <c r="AB37" s="2285" t="s">
        <v>470</v>
      </c>
      <c r="AC37" s="2282" t="s">
        <v>469</v>
      </c>
      <c r="AD37" s="2283"/>
      <c r="AE37" s="2283"/>
      <c r="AF37" s="2283"/>
      <c r="AG37" s="2283"/>
      <c r="AH37" s="2284"/>
      <c r="AI37" s="2285" t="s">
        <v>471</v>
      </c>
      <c r="AJ37" s="2288" t="s">
        <v>472</v>
      </c>
      <c r="AK37" s="2135"/>
      <c r="AQ37" s="1163">
        <v>14</v>
      </c>
    </row>
    <row customHeight="1" ht="35.699999999999996">
      <c r="Q38" s="384"/>
      <c r="R38" s="384"/>
      <c r="S38" s="2281"/>
      <c r="T38" s="2217"/>
      <c r="U38" s="1039"/>
      <c r="V38" s="1460" t="s">
        <v>538</v>
      </c>
      <c r="W38" s="2270" t="s">
        <v>475</v>
      </c>
      <c r="X38" s="2271"/>
      <c r="Y38" s="2270" t="s">
        <v>476</v>
      </c>
      <c r="Z38" s="2277"/>
      <c r="AA38" s="2271"/>
      <c r="AB38" s="2286"/>
      <c r="AC38" s="1460" t="s">
        <v>538</v>
      </c>
      <c r="AD38" s="2270" t="s">
        <v>475</v>
      </c>
      <c r="AE38" s="2271"/>
      <c r="AF38" s="2270" t="s">
        <v>476</v>
      </c>
      <c r="AG38" s="2277"/>
      <c r="AH38" s="2271"/>
      <c r="AI38" s="2286"/>
      <c r="AJ38" s="2289"/>
      <c r="AK38" s="2135"/>
      <c r="AQ38" s="1163">
        <v>34</v>
      </c>
    </row>
    <row customHeight="1" ht="35.699999999999996">
      <c r="A39" s="1378"/>
      <c r="B39" s="1378" t="s">
        <v>139</v>
      </c>
      <c r="C39" s="1378" t="s">
        <v>140</v>
      </c>
      <c r="D39" s="1378" t="s">
        <v>141</v>
      </c>
      <c r="E39" s="1372" t="s">
        <v>477</v>
      </c>
      <c r="F39" s="1372" t="s">
        <v>478</v>
      </c>
      <c r="G39" s="1372" t="s">
        <v>479</v>
      </c>
      <c r="H39" s="1372"/>
      <c r="I39" s="1372" t="s">
        <v>539</v>
      </c>
      <c r="J39" s="1372" t="s">
        <v>482</v>
      </c>
      <c r="K39" s="1372" t="s">
        <v>540</v>
      </c>
      <c r="L39" s="1372" t="s">
        <v>458</v>
      </c>
      <c r="Q39" s="384"/>
      <c r="R39" s="384"/>
      <c r="S39" s="2281"/>
      <c r="T39" s="2217"/>
      <c r="U39" s="310"/>
      <c r="V39" s="1460" t="s">
        <v>541</v>
      </c>
      <c r="W39" s="1230" t="s">
        <v>542</v>
      </c>
      <c r="X39" s="1230" t="s">
        <v>543</v>
      </c>
      <c r="Y39" s="1463" t="s">
        <v>486</v>
      </c>
      <c r="Z39" s="2278" t="s">
        <v>487</v>
      </c>
      <c r="AA39" s="2279"/>
      <c r="AB39" s="2287"/>
      <c r="AC39" s="1460" t="s">
        <v>541</v>
      </c>
      <c r="AD39" s="1230" t="s">
        <v>542</v>
      </c>
      <c r="AE39" s="1230" t="s">
        <v>543</v>
      </c>
      <c r="AF39" s="1463" t="s">
        <v>486</v>
      </c>
      <c r="AG39" s="2278" t="s">
        <v>487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113</v>
      </c>
      <c r="T40" s="1263" t="s">
        <v>114</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284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284</v>
      </c>
      <c r="B42" s="1371" t="s">
        <v>285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440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441</v>
      </c>
      <c r="AM42" s="508"/>
      <c r="AN42" s="508" t="str">
        <f>IF(T42="","",T42)</f>
        <v>Территория действия тарифа</v>
      </c>
      <c r="AO42" s="508"/>
      <c r="AP42" s="508"/>
      <c r="AQ42" s="1163">
        <v>23</v>
      </c>
    </row>
    <row customHeight="1" ht="24">
      <c r="A43" s="1371" t="s">
        <v>284</v>
      </c>
      <c r="B43" s="1371" t="s">
        <v>285</v>
      </c>
      <c r="C43" s="1371" t="s">
        <v>286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530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531</v>
      </c>
      <c r="AM43" s="508"/>
      <c r="AN43" s="508" t="str">
        <f>IF(T43="","",T43)</f>
        <v>Наименование централизованной системы холодного водоснабжения</v>
      </c>
      <c r="AO43" s="508"/>
      <c r="AP43" s="508"/>
      <c r="AQ43" s="1163">
        <v>23</v>
      </c>
    </row>
    <row customHeight="1" ht="24">
      <c r="A44" s="1371" t="s">
        <v>284</v>
      </c>
      <c r="B44" s="1371" t="s">
        <v>285</v>
      </c>
      <c r="C44" s="1371" t="s">
        <v>286</v>
      </c>
      <c r="D44" s="1371" t="s">
        <v>547</v>
      </c>
      <c r="E44" s="2267"/>
      <c r="F44" s="2267"/>
      <c r="G44" s="2267"/>
      <c r="H44" s="2267"/>
      <c r="I44" s="2264" t="str">
        <f>S43&amp;".1"</f>
        <v>...1</v>
      </c>
      <c r="J44" s="1371"/>
      <c r="K44" s="1371"/>
      <c r="L44" s="1372"/>
      <c r="P44" s="2265">
        <v>1</v>
      </c>
      <c r="Q44" s="1458"/>
      <c r="R44" s="364"/>
      <c r="S44" s="1465" t="str">
        <f>$I44</f>
        <v>...1</v>
      </c>
      <c r="T44" s="293" t="s">
        <v>532</v>
      </c>
      <c r="U44" s="308"/>
      <c r="V44" s="2358"/>
      <c r="W44" s="2359"/>
      <c r="X44" s="2359"/>
      <c r="Y44" s="2359"/>
      <c r="Z44" s="2359"/>
      <c r="AA44" s="2359"/>
      <c r="AB44" s="2360"/>
      <c r="AC44" s="2361"/>
      <c r="AD44" s="2362"/>
      <c r="AE44" s="2362"/>
      <c r="AF44" s="2362"/>
      <c r="AG44" s="2362"/>
      <c r="AH44" s="2362"/>
      <c r="AI44" s="2362"/>
      <c r="AJ44" s="2363"/>
      <c r="AK44" s="1266" t="s">
        <v>533</v>
      </c>
      <c r="AM44" s="508"/>
      <c r="AN44" s="508" t="str">
        <f>IF(T44="","",T44)</f>
        <v>Наименование признака дифференциации</v>
      </c>
      <c r="AO44" s="508"/>
      <c r="AP44" s="508"/>
      <c r="AQ44" s="1163">
        <v>23</v>
      </c>
    </row>
    <row customHeight="1" ht="24">
      <c r="A45" s="1371" t="s">
        <v>284</v>
      </c>
      <c r="B45" s="1371" t="s">
        <v>285</v>
      </c>
      <c r="C45" s="1371" t="s">
        <v>286</v>
      </c>
      <c r="D45" s="1371" t="s">
        <v>547</v>
      </c>
      <c r="E45" s="2267"/>
      <c r="F45" s="2267"/>
      <c r="G45" s="2267"/>
      <c r="H45" s="2267"/>
      <c r="I45" s="2294"/>
      <c r="J45" s="2264" t="str">
        <f>I44&amp;".1"</f>
        <v>...1.1</v>
      </c>
      <c r="K45" s="1371"/>
      <c r="L45" s="1372" t="s">
        <v>449</v>
      </c>
      <c r="P45" s="2265"/>
      <c r="Q45" s="2265">
        <v>1</v>
      </c>
      <c r="R45" s="365"/>
      <c r="S45" s="1465" t="str">
        <f>$J45</f>
        <v>...1.1</v>
      </c>
      <c r="T45" s="294" t="s">
        <v>450</v>
      </c>
      <c r="U45" s="308"/>
      <c r="V45" s="2253"/>
      <c r="W45" s="2254"/>
      <c r="X45" s="2254"/>
      <c r="Y45" s="2254"/>
      <c r="Z45" s="2254"/>
      <c r="AA45" s="2254"/>
      <c r="AB45" s="2255"/>
      <c r="AC45" s="2253"/>
      <c r="AD45" s="2254"/>
      <c r="AE45" s="2254"/>
      <c r="AF45" s="2254"/>
      <c r="AG45" s="2254"/>
      <c r="AH45" s="2254"/>
      <c r="AI45" s="2254"/>
      <c r="AJ45" s="2255"/>
      <c r="AK45" s="1315" t="s">
        <v>534</v>
      </c>
      <c r="AM45" s="508"/>
      <c r="AN45" s="508" t="str">
        <f>IF(T45="","",T45)</f>
        <v>Группа потребителей</v>
      </c>
      <c r="AO45" s="508"/>
      <c r="AP45" s="508"/>
      <c r="AQ45" s="1163">
        <v>23</v>
      </c>
    </row>
    <row customHeight="1" ht="24">
      <c r="A46" s="1371" t="s">
        <v>284</v>
      </c>
      <c r="B46" s="1371" t="s">
        <v>285</v>
      </c>
      <c r="C46" s="1371" t="s">
        <v>286</v>
      </c>
      <c r="D46" s="1371" t="s">
        <v>547</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284</v>
      </c>
      <c r="B47" s="1371" t="s">
        <v>285</v>
      </c>
      <c r="C47" s="1371" t="s">
        <v>286</v>
      </c>
      <c r="D47" s="1371" t="s">
        <v>547</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284</v>
      </c>
      <c r="B48" s="1371" t="s">
        <v>285</v>
      </c>
      <c r="C48" s="1371" t="s">
        <v>286</v>
      </c>
      <c r="D48" s="1371" t="s">
        <v>547</v>
      </c>
      <c r="E48" s="2267"/>
      <c r="F48" s="2267"/>
      <c r="G48" s="2267"/>
      <c r="H48" s="2267"/>
      <c r="I48" s="2294"/>
      <c r="J48" s="2264"/>
      <c r="K48" s="1371"/>
      <c r="L48" s="1372"/>
      <c r="P48" s="2265"/>
      <c r="Q48" s="2265"/>
      <c r="R48" s="364"/>
      <c r="S48" s="1286"/>
      <c r="T48" s="295" t="s">
        <v>535</v>
      </c>
      <c r="U48" s="375"/>
      <c r="V48" s="375"/>
      <c r="W48" s="375"/>
      <c r="X48" s="375"/>
      <c r="Y48" s="375"/>
      <c r="Z48" s="375"/>
      <c r="AA48" s="375"/>
      <c r="AB48" s="375"/>
      <c r="AC48" s="375"/>
      <c r="AD48" s="375"/>
      <c r="AE48" s="375"/>
      <c r="AF48" s="375"/>
      <c r="AG48" s="375"/>
      <c r="AH48" s="375"/>
      <c r="AI48" s="375"/>
      <c r="AJ48" s="375"/>
      <c r="AK48" s="1266" t="s">
        <v>536</v>
      </c>
      <c r="AM48" s="508"/>
      <c r="AN48" s="508" t="str">
        <f>IF(T48="","",T48)</f>
        <v>Добавить значение признака дифференциации</v>
      </c>
      <c r="AO48" s="508"/>
      <c r="AP48" s="508"/>
      <c r="AQ48" s="1163">
        <v>20</v>
      </c>
    </row>
    <row customHeight="1" ht="22.049999999999997">
      <c r="A49" s="1371" t="s">
        <v>284</v>
      </c>
      <c r="B49" s="1371" t="s">
        <v>285</v>
      </c>
      <c r="C49" s="1371" t="s">
        <v>286</v>
      </c>
      <c r="D49" s="1371" t="s">
        <v>547</v>
      </c>
      <c r="E49" s="2267"/>
      <c r="F49" s="2267"/>
      <c r="G49" s="2267"/>
      <c r="H49" s="2267"/>
      <c r="I49" s="2264"/>
      <c r="J49" s="1371"/>
      <c r="K49" s="1371"/>
      <c r="L49" s="1372"/>
      <c r="P49" s="2265"/>
      <c r="Q49" s="1458"/>
      <c r="R49" s="364"/>
      <c r="S49" s="1286"/>
      <c r="T49" s="373" t="s">
        <v>455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284</v>
      </c>
      <c r="B50" s="1371" t="s">
        <v>285</v>
      </c>
      <c r="C50" s="1371" t="s">
        <v>286</v>
      </c>
      <c r="D50" s="1371" t="s">
        <v>547</v>
      </c>
      <c r="E50" s="2267"/>
      <c r="F50" s="2267"/>
      <c r="G50" s="2267"/>
      <c r="H50" s="2266"/>
      <c r="I50" s="1371"/>
      <c r="J50" s="1371"/>
      <c r="K50" s="1371"/>
      <c r="L50" s="1372"/>
      <c r="M50" s="1373"/>
      <c r="N50" s="1373"/>
      <c r="O50" s="545"/>
      <c r="P50" s="368"/>
      <c r="Q50" s="383"/>
      <c r="R50" s="363"/>
      <c r="S50" s="1286"/>
      <c r="T50" s="380" t="s">
        <v>537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284</v>
      </c>
      <c r="B51" s="1351" t="s">
        <v>285</v>
      </c>
      <c r="C51" s="1322"/>
      <c r="D51" s="1322"/>
      <c r="E51" s="2267"/>
      <c r="F51" s="2266"/>
      <c r="G51" s="1322"/>
      <c r="H51" s="1322"/>
      <c r="I51" s="1322"/>
      <c r="J51" s="1322"/>
      <c r="K51" s="1322"/>
      <c r="L51" s="1466"/>
      <c r="M51" s="1329"/>
      <c r="N51" s="1329"/>
      <c r="P51" s="1324"/>
      <c r="Q51" s="1325"/>
      <c r="R51" s="1324"/>
      <c r="S51" s="1330"/>
      <c r="T51" s="1333" t="s">
        <v>173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284</v>
      </c>
      <c r="B52" s="1351"/>
      <c r="C52" s="1351"/>
      <c r="D52" s="1351"/>
      <c r="E52" s="2266"/>
      <c r="F52" s="1351"/>
      <c r="G52" s="1351"/>
      <c r="H52" s="1351"/>
      <c r="I52" s="1351"/>
      <c r="J52" s="1351"/>
      <c r="K52" s="1351"/>
      <c r="L52" s="1354"/>
      <c r="M52" s="1329"/>
      <c r="N52" s="1329"/>
      <c r="O52" s="526"/>
      <c r="P52" s="388"/>
      <c r="Q52" s="1352"/>
      <c r="R52" s="388"/>
      <c r="S52" s="1330"/>
      <c r="T52" s="1333" t="s">
        <v>174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198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86</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39259-5C24-07AD-9737-0.D255F9F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127</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439</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440</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441</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442</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443</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444</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445</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446</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65</v>
      </c>
      <c r="Z8" s="2000"/>
      <c r="AA8" s="1998" t="s">
        <v>65</v>
      </c>
      <c r="AB8" s="2004"/>
      <c r="AC8" s="2005" t="s">
        <v>28</v>
      </c>
      <c r="AD8" s="759"/>
      <c r="AE8" s="1265"/>
      <c r="AF8" s="1963"/>
      <c r="AG8" s="1950" t="s">
        <v>65</v>
      </c>
      <c r="AH8" s="1963"/>
      <c r="AI8" s="1950" t="s">
        <v>65</v>
      </c>
      <c r="AJ8" s="1356"/>
      <c r="AK8" s="2261" t="s">
        <v>513</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517</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172</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173</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174</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65</v>
      </c>
      <c r="AH16" s="1744"/>
      <c r="AI16" s="1974" t="s">
        <v>65</v>
      </c>
      <c r="AQ16" s="1639">
        <v>0</v>
      </c>
    </row>
    <row customHeight="1" ht="14.25" hidden="1">
      <c r="AL17" s="1649"/>
      <c r="AM17" s="1649"/>
      <c r="AN17" s="1649"/>
      <c r="AO17" s="1649"/>
      <c r="AP17" s="1649"/>
      <c r="AQ17" s="1639">
        <v>0</v>
      </c>
    </row>
    <row customHeight="1" ht="14.25" hidden="1">
      <c r="O18" s="1353" t="s">
        <v>457</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458</v>
      </c>
      <c r="P20" s="1516"/>
      <c r="Q20" s="1518"/>
      <c r="R20" s="1518"/>
      <c r="Y20" s="1515" t="s">
        <v>460</v>
      </c>
      <c r="AA20" s="1515" t="s">
        <v>461</v>
      </c>
      <c r="AC20" s="1515" t="s">
        <v>519</v>
      </c>
      <c r="AG20" s="1515" t="s">
        <v>460</v>
      </c>
      <c r="AI20" s="1515" t="s">
        <v>461</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АО "ТЭК СПБ"</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463</v>
      </c>
      <c r="T28" s="2258"/>
      <c r="U28" s="1380"/>
      <c r="V28" s="2272" t="str">
        <f>IF(TITLE_DATE_PR_CHANGE="",IF(TITLE_DATE_PR="","",TITLE_DATE_PR),TITLE_DATE_PR_CHANGE)</f>
        <v>46010</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464</v>
      </c>
      <c r="T29" s="2258"/>
      <c r="U29" s="1380"/>
      <c r="V29" s="2259" t="str">
        <f>IF(TITLE_NUMBER_PR_CHANGE="",IF(TITLE_NUMBER_PR="","",TITLE_NUMBER_PR),TITLE_NUMBER_PR_CHANGE)</f>
        <v>266-р</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44</v>
      </c>
      <c r="T30" s="2258"/>
      <c r="U30" s="1380"/>
      <c r="V30" s="2259" t="str">
        <f>IF(TITLE_IST_PUB_CHANGE="",IF(TITLE_IST_PUB="","",TITLE_IST_PUB),TITLE_IST_PUB_CHANGE)</f>
        <v>https://tarifspb.ru/tariffs/document/2287/
Официальный сайт Комитета по тарифам Санкт-Петербурга в сети интернет</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463</v>
      </c>
      <c r="T32" s="2258"/>
      <c r="U32" s="1380"/>
      <c r="V32" s="2272" t="str">
        <f>IF(TITLE_DATE_PR_CHANGE="",IF(TITLE_DATE_PR="","",TITLE_DATE_PR),TITLE_DATE_PR_CHANGE)</f>
        <v>46010</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464</v>
      </c>
      <c r="T33" s="2258"/>
      <c r="U33" s="1380"/>
      <c r="V33" s="2259" t="str">
        <f>IF(TITLE_NUMBER_PR_CHANGE="",IF(TITLE_NUMBER_PR="","",TITLE_NUMBER_PR),TITLE_NUMBER_PR_CHANGE)</f>
        <v>266-р</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467</v>
      </c>
      <c r="AB34" s="1650"/>
      <c r="AC34" s="1643"/>
      <c r="AD34" s="1643"/>
      <c r="AE34" s="1643"/>
      <c r="AF34" s="1643"/>
      <c r="AG34" s="1643"/>
      <c r="AH34" s="1643"/>
      <c r="AI34" s="1650" t="s">
        <v>467</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343</v>
      </c>
      <c r="T36" s="2135"/>
      <c r="U36" s="2135"/>
      <c r="V36" s="2135"/>
      <c r="W36" s="2135"/>
      <c r="X36" s="2135"/>
      <c r="Y36" s="2135"/>
      <c r="Z36" s="2135"/>
      <c r="AA36" s="2183"/>
      <c r="AB36" s="2183"/>
      <c r="AC36" s="2183"/>
      <c r="AD36" s="2135"/>
      <c r="AE36" s="2135"/>
      <c r="AF36" s="2135"/>
      <c r="AG36" s="2135"/>
      <c r="AH36" s="2135"/>
      <c r="AI36" s="2135"/>
      <c r="AJ36" s="2135"/>
      <c r="AK36" s="2135" t="s">
        <v>344</v>
      </c>
      <c r="AQ36" s="1639">
        <v>14</v>
      </c>
    </row>
    <row customHeight="1" ht="14.699999999999998">
      <c r="Q37" s="299"/>
      <c r="R37" s="384"/>
      <c r="S37" s="2281" t="s">
        <v>92</v>
      </c>
      <c r="T37" s="2217" t="s">
        <v>548</v>
      </c>
      <c r="U37" s="345"/>
      <c r="V37" s="2283"/>
      <c r="W37" s="2283"/>
      <c r="X37" s="2283"/>
      <c r="Y37" s="2283"/>
      <c r="Z37" s="2283"/>
      <c r="AA37" s="2217" t="s">
        <v>470</v>
      </c>
      <c r="AB37" s="2216" t="s">
        <v>549</v>
      </c>
      <c r="AC37" s="2216" t="s">
        <v>523</v>
      </c>
      <c r="AD37" s="2299" t="s">
        <v>469</v>
      </c>
      <c r="AE37" s="2299"/>
      <c r="AF37" s="2283"/>
      <c r="AG37" s="2283"/>
      <c r="AH37" s="2284"/>
      <c r="AI37" s="2285" t="s">
        <v>470</v>
      </c>
      <c r="AJ37" s="2288" t="s">
        <v>472</v>
      </c>
      <c r="AK37" s="2135"/>
      <c r="AQ37" s="1639">
        <v>14</v>
      </c>
    </row>
    <row customHeight="1" ht="35.699999999999996">
      <c r="Q38" s="299"/>
      <c r="R38" s="384"/>
      <c r="S38" s="2281"/>
      <c r="T38" s="2217"/>
      <c r="U38" s="1039"/>
      <c r="V38" s="2111" t="s">
        <v>526</v>
      </c>
      <c r="W38" s="2135"/>
      <c r="X38" s="2302" t="s">
        <v>476</v>
      </c>
      <c r="Y38" s="2321"/>
      <c r="Z38" s="2321"/>
      <c r="AA38" s="2217"/>
      <c r="AB38" s="2216"/>
      <c r="AC38" s="2216"/>
      <c r="AD38" s="2111" t="s">
        <v>526</v>
      </c>
      <c r="AE38" s="2135"/>
      <c r="AF38" s="2321" t="s">
        <v>476</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139</v>
      </c>
      <c r="C40" s="1274" t="s">
        <v>140</v>
      </c>
      <c r="D40" s="1274" t="s">
        <v>141</v>
      </c>
      <c r="E40" s="1318" t="s">
        <v>477</v>
      </c>
      <c r="F40" s="1318" t="s">
        <v>478</v>
      </c>
      <c r="G40" s="1318" t="s">
        <v>479</v>
      </c>
      <c r="H40" s="1318" t="s">
        <v>480</v>
      </c>
      <c r="I40" s="1318" t="s">
        <v>481</v>
      </c>
      <c r="J40" s="1318" t="s">
        <v>482</v>
      </c>
      <c r="K40" s="1318" t="s">
        <v>483</v>
      </c>
      <c r="L40" s="1318" t="s">
        <v>458</v>
      </c>
      <c r="Q40" s="299"/>
      <c r="R40" s="384"/>
      <c r="S40" s="2281"/>
      <c r="T40" s="2217"/>
      <c r="U40" s="310"/>
      <c r="V40" s="1958" t="s">
        <v>527</v>
      </c>
      <c r="W40" s="1958" t="s">
        <v>528</v>
      </c>
      <c r="X40" s="1946" t="s">
        <v>486</v>
      </c>
      <c r="Y40" s="2278" t="s">
        <v>487</v>
      </c>
      <c r="Z40" s="2328"/>
      <c r="AA40" s="2217"/>
      <c r="AB40" s="2216"/>
      <c r="AC40" s="2216"/>
      <c r="AD40" s="1976" t="s">
        <v>527</v>
      </c>
      <c r="AE40" s="1967" t="s">
        <v>528</v>
      </c>
      <c r="AF40" s="1946" t="s">
        <v>486</v>
      </c>
      <c r="AG40" s="2278" t="s">
        <v>487</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113</v>
      </c>
      <c r="T41" s="1263" t="s">
        <v>114</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249</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127</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2"/>
      <c r="AN42" s="1632" t="str">
        <f>IF(T42="","",T42)</f>
        <v>Наименование тарифа</v>
      </c>
      <c r="AO42" s="1632"/>
      <c r="AP42" s="1632"/>
      <c r="AQ42" s="1639">
        <v>102</v>
      </c>
    </row>
    <row customHeight="1" ht="22.049999999999997">
      <c r="A43" s="1275" t="s">
        <v>249</v>
      </c>
      <c r="B43" s="1275" t="s">
        <v>250</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440</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441</v>
      </c>
      <c r="AM43" s="1632"/>
      <c r="AN43" s="1632" t="str">
        <f>IF(T43="","",T43)</f>
        <v>Территория действия тарифа</v>
      </c>
      <c r="AO43" s="1632"/>
      <c r="AP43" s="1632"/>
      <c r="AQ43" s="1639">
        <v>21</v>
      </c>
    </row>
    <row customHeight="1" ht="24">
      <c r="A44" s="1275" t="s">
        <v>249</v>
      </c>
      <c r="B44" s="1275" t="s">
        <v>250</v>
      </c>
      <c r="C44" s="1275" t="s">
        <v>251</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442</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443</v>
      </c>
      <c r="AM44" s="1632"/>
      <c r="AN44" s="1632" t="str">
        <f>IF(T44="","",T44)</f>
        <v>Наименование системы теплоснабжения </v>
      </c>
      <c r="AO44" s="1632"/>
      <c r="AP44" s="1632"/>
      <c r="AQ44" s="1639">
        <v>23</v>
      </c>
    </row>
    <row customHeight="1" ht="22.049999999999997">
      <c r="A45" s="1275" t="s">
        <v>249</v>
      </c>
      <c r="B45" s="1275" t="s">
        <v>250</v>
      </c>
      <c r="C45" s="1275" t="s">
        <v>251</v>
      </c>
      <c r="D45" s="1275" t="s">
        <v>252</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444</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445</v>
      </c>
      <c r="AM45" s="1632"/>
      <c r="AN45" s="1632" t="str">
        <f>IF(T45="","",T45)</f>
        <v>Источник тепловой энергии  </v>
      </c>
      <c r="AO45" s="1632"/>
      <c r="AP45" s="1632"/>
      <c r="AQ45" s="1639">
        <v>21</v>
      </c>
    </row>
    <row s="1650" customFormat="1" customHeight="1" ht="0">
      <c r="A46" s="1383" t="s">
        <v>249</v>
      </c>
      <c r="B46" s="1383" t="s">
        <v>250</v>
      </c>
      <c r="C46" s="1383" t="s">
        <v>251</v>
      </c>
      <c r="D46" s="1383" t="s">
        <v>252</v>
      </c>
      <c r="E46" s="2298"/>
      <c r="F46" s="2298"/>
      <c r="G46" s="2298"/>
      <c r="H46" s="2298"/>
      <c r="I46" s="2135" t="str">
        <f>S45&amp;".1"</f>
        <v>....1</v>
      </c>
      <c r="J46" s="1383"/>
      <c r="K46" s="1383"/>
      <c r="L46" s="1389" t="s">
        <v>446</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249</v>
      </c>
      <c r="B47" s="1383" t="s">
        <v>250</v>
      </c>
      <c r="C47" s="1383" t="s">
        <v>251</v>
      </c>
      <c r="D47" s="1383" t="s">
        <v>252</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249</v>
      </c>
      <c r="B48" s="1275" t="s">
        <v>250</v>
      </c>
      <c r="C48" s="1275" t="s">
        <v>251</v>
      </c>
      <c r="D48" s="1275" t="s">
        <v>252</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65</v>
      </c>
      <c r="Z48" s="1963"/>
      <c r="AA48" s="1950" t="s">
        <v>65</v>
      </c>
      <c r="AB48" s="1972"/>
      <c r="AC48" s="1971" t="s">
        <v>28</v>
      </c>
      <c r="AD48" s="759"/>
      <c r="AE48" s="1265"/>
      <c r="AF48" s="1963"/>
      <c r="AG48" s="1950" t="s">
        <v>65</v>
      </c>
      <c r="AH48" s="1963"/>
      <c r="AI48" s="1950" t="s">
        <v>65</v>
      </c>
      <c r="AJ48" s="1356"/>
      <c r="AK48" s="2261" t="s">
        <v>529</v>
      </c>
      <c r="AL48" s="1644">
        <f>STRCHECKDATE(#REF!)</f>
      </c>
      <c r="AM48" s="1632"/>
      <c r="AN48" s="1632" t="str">
        <f>IF(T48="","",T48)</f>
        <v/>
      </c>
      <c r="AO48" s="1632"/>
      <c r="AP48" s="1632"/>
      <c r="AQ48" s="1639">
        <v>21</v>
      </c>
    </row>
    <row customHeight="1" ht="11.549999999999999">
      <c r="A49" s="1275" t="s">
        <v>249</v>
      </c>
      <c r="B49" s="1275" t="s">
        <v>250</v>
      </c>
      <c r="C49" s="1275" t="s">
        <v>251</v>
      </c>
      <c r="D49" s="1275" t="s">
        <v>252</v>
      </c>
      <c r="E49" s="2298"/>
      <c r="F49" s="2298"/>
      <c r="G49" s="2298"/>
      <c r="H49" s="2298"/>
      <c r="I49" s="2109"/>
      <c r="J49" s="2135"/>
      <c r="K49" s="1275"/>
      <c r="L49" s="1318"/>
      <c r="P49" s="2265"/>
      <c r="Q49" s="2265"/>
      <c r="R49" s="364"/>
      <c r="S49" s="1286"/>
      <c r="T49" s="295" t="s">
        <v>517</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249</v>
      </c>
      <c r="B50" s="1383" t="s">
        <v>250</v>
      </c>
      <c r="C50" s="1383" t="s">
        <v>251</v>
      </c>
      <c r="D50" s="1383" t="s">
        <v>252</v>
      </c>
      <c r="E50" s="2298"/>
      <c r="F50" s="2298"/>
      <c r="G50" s="2298"/>
      <c r="H50" s="2298"/>
      <c r="I50" s="2135"/>
      <c r="J50" s="1383"/>
      <c r="K50" s="1383"/>
      <c r="L50" s="1389"/>
      <c r="M50" s="1254"/>
      <c r="N50" s="1254"/>
      <c r="O50" s="1254"/>
      <c r="P50" s="2265"/>
      <c r="Q50" s="1962"/>
      <c r="R50" s="364"/>
      <c r="S50" s="1394"/>
      <c r="T50" s="1395" t="s">
        <v>455</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249</v>
      </c>
      <c r="B51" s="1383" t="s">
        <v>250</v>
      </c>
      <c r="C51" s="1383" t="s">
        <v>251</v>
      </c>
      <c r="D51" s="1383" t="s">
        <v>252</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249</v>
      </c>
      <c r="B52" s="1383" t="s">
        <v>250</v>
      </c>
      <c r="C52" s="1383" t="s">
        <v>251</v>
      </c>
      <c r="D52" s="1382"/>
      <c r="E52" s="2298"/>
      <c r="F52" s="2298"/>
      <c r="G52" s="2297"/>
      <c r="H52" s="1382"/>
      <c r="I52" s="1382"/>
      <c r="J52" s="1382"/>
      <c r="K52" s="1382"/>
      <c r="L52" s="1385"/>
      <c r="M52" s="1386"/>
      <c r="N52" s="1386"/>
      <c r="O52" s="359"/>
      <c r="P52" s="1324"/>
      <c r="Q52" s="1325"/>
      <c r="R52" s="1324"/>
      <c r="S52" s="1330"/>
      <c r="T52" s="1333" t="s">
        <v>172</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249</v>
      </c>
      <c r="B53" s="1383" t="s">
        <v>250</v>
      </c>
      <c r="C53" s="1382"/>
      <c r="D53" s="1382"/>
      <c r="E53" s="2298"/>
      <c r="F53" s="2297"/>
      <c r="G53" s="1382"/>
      <c r="H53" s="1382"/>
      <c r="I53" s="1382"/>
      <c r="J53" s="1382"/>
      <c r="K53" s="1382"/>
      <c r="L53" s="1385"/>
      <c r="M53" s="1387"/>
      <c r="N53" s="1387"/>
      <c r="O53" s="359"/>
      <c r="P53" s="1324"/>
      <c r="Q53" s="1325"/>
      <c r="R53" s="1324"/>
      <c r="S53" s="1330"/>
      <c r="T53" s="1333" t="s">
        <v>173</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249</v>
      </c>
      <c r="B54" s="1383"/>
      <c r="C54" s="1383"/>
      <c r="D54" s="1383"/>
      <c r="E54" s="2298"/>
      <c r="F54" s="1383"/>
      <c r="G54" s="1383"/>
      <c r="H54" s="1383"/>
      <c r="I54" s="1383"/>
      <c r="J54" s="1383"/>
      <c r="K54" s="1383"/>
      <c r="L54" s="1389"/>
      <c r="M54" s="1387"/>
      <c r="N54" s="1387"/>
      <c r="O54" s="359"/>
      <c r="P54" s="388"/>
      <c r="Q54" s="1352"/>
      <c r="R54" s="388"/>
      <c r="S54" s="1330"/>
      <c r="T54" s="1333" t="s">
        <v>174</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249</v>
      </c>
      <c r="B55" s="1383"/>
      <c r="C55" s="1383"/>
      <c r="D55" s="1383"/>
      <c r="E55" s="2297"/>
      <c r="F55" s="1383"/>
      <c r="G55" s="1383"/>
      <c r="H55" s="1383"/>
      <c r="I55" s="1383"/>
      <c r="J55" s="1383"/>
      <c r="K55" s="1383"/>
      <c r="L55" s="1389"/>
      <c r="M55" s="1387"/>
      <c r="N55" s="1387"/>
      <c r="O55" s="359"/>
      <c r="P55" s="388"/>
      <c r="Q55" s="1352"/>
      <c r="R55" s="388"/>
      <c r="S55" s="1330"/>
      <c r="T55" s="1333" t="s">
        <v>174</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198</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86</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A4478-C0DE-3B4B-82D2-0.0519D0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127</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440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441</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530</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531</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445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446</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65</v>
      </c>
      <c r="AB8" s="1742"/>
      <c r="AC8" s="1467" t="s">
        <v>65</v>
      </c>
      <c r="AD8" s="2193" t="s">
        <v>65</v>
      </c>
      <c r="AE8" s="2334"/>
      <c r="AF8" s="2213">
        <v>1</v>
      </c>
      <c r="AG8" s="2371"/>
      <c r="AH8" s="2115" t="s">
        <v>65</v>
      </c>
      <c r="AI8" s="2334"/>
      <c r="AJ8" s="2213">
        <v>1</v>
      </c>
      <c r="AK8" s="2335" t="s">
        <v>28</v>
      </c>
      <c r="AL8" s="2115" t="s">
        <v>65</v>
      </c>
      <c r="AM8" s="2200"/>
      <c r="AN8" s="2213">
        <v>1</v>
      </c>
      <c r="AO8" s="2365"/>
      <c r="AP8" s="2366" t="s">
        <v>65</v>
      </c>
      <c r="AQ8" s="319"/>
      <c r="AR8" s="1471">
        <v>1</v>
      </c>
      <c r="AS8" s="1474" t="s">
        <v>28</v>
      </c>
      <c r="AT8" s="759"/>
      <c r="AU8" s="1265"/>
      <c r="AV8" s="759"/>
      <c r="AW8" s="1265"/>
      <c r="AX8" s="1742"/>
      <c r="AY8" s="1467" t="s">
        <v>65</v>
      </c>
      <c r="AZ8" s="1742"/>
      <c r="BA8" s="1467" t="s">
        <v>65</v>
      </c>
      <c r="BB8" s="1356"/>
      <c r="BC8" s="2261" t="s">
        <v>550</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551</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552</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553</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554</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517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173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174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65</v>
      </c>
      <c r="AZ20" s="1744"/>
      <c r="BA20" s="1468" t="s">
        <v>65</v>
      </c>
      <c r="BI20" s="1163">
        <v>0</v>
      </c>
    </row>
    <row customHeight="1" ht="14.25" hidden="1">
      <c r="BD21" s="504"/>
      <c r="BE21" s="504"/>
      <c r="BF21" s="504"/>
      <c r="BG21" s="504"/>
      <c r="BH21" s="504"/>
      <c r="BI21" s="1163">
        <v>0</v>
      </c>
    </row>
    <row customHeight="1" ht="14.25" hidden="1">
      <c r="O22" s="1375" t="s">
        <v>457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458</v>
      </c>
      <c r="P24" s="1516"/>
      <c r="Q24" s="1518"/>
      <c r="R24" s="1518"/>
      <c r="AA24" s="1515" t="s">
        <v>460</v>
      </c>
      <c r="AC24" s="1515" t="s">
        <v>461</v>
      </c>
      <c r="AD24" s="1515" t="s">
        <v>518</v>
      </c>
      <c r="AH24" s="1515" t="s">
        <v>518</v>
      </c>
      <c r="AK24" s="1515" t="s">
        <v>555</v>
      </c>
      <c r="AL24" s="1515" t="s">
        <v>518</v>
      </c>
      <c r="AP24" s="1515" t="s">
        <v>518</v>
      </c>
      <c r="AY24" s="1515" t="s">
        <v>460</v>
      </c>
      <c r="BA24" s="1515" t="s">
        <v>461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"ТЭК СПБ"</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Комитет по тарифам Санкт-Петербурга</v>
      </c>
      <c r="W31" s="2259"/>
      <c r="X31" s="2259"/>
      <c r="Y31" s="2259"/>
      <c r="Z31" s="2259"/>
      <c r="AA31" s="2259"/>
      <c r="AB31" s="2259"/>
      <c r="AC31" s="334"/>
      <c r="AD31" s="2259" t="str">
        <f>IF(TITLE_NAME_OR_PR_CHANGE="",IF(TITLE_NAME_OR_PR="","",TITLE_NAME_OR_PR),TITLE_NAME_OR_PR_CHANGE)</f>
        <v>Комитет по тарифам Санкт-Петербурга</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463</v>
      </c>
      <c r="T32" s="2258"/>
      <c r="U32" s="1380"/>
      <c r="V32" s="2272" t="str">
        <f>IF(TITLE_DATE_PR_CHANGE="",IF(TITLE_DATE_PR="","",TITLE_DATE_PR),TITLE_DATE_PR_CHANGE)</f>
        <v>46010</v>
      </c>
      <c r="W32" s="2272"/>
      <c r="X32" s="2272"/>
      <c r="Y32" s="2272"/>
      <c r="Z32" s="2272"/>
      <c r="AA32" s="2272"/>
      <c r="AB32" s="2272"/>
      <c r="AC32" s="334"/>
      <c r="AD32" s="2272" t="str">
        <f>IF(TITLE_DATE_PR_CHANGE="",IF(TITLE_DATE_PR="","",TITLE_DATE_PR),TITLE_DATE_PR_CHANGE)</f>
        <v>46010</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464</v>
      </c>
      <c r="T33" s="2258"/>
      <c r="U33" s="1380"/>
      <c r="V33" s="2259" t="str">
        <f>IF(TITLE_NUMBER_PR_CHANGE="",IF(TITLE_NUMBER_PR="","",TITLE_NUMBER_PR),TITLE_NUMBER_PR_CHANGE)</f>
        <v>266-р</v>
      </c>
      <c r="W33" s="2259"/>
      <c r="X33" s="2259"/>
      <c r="Y33" s="2259"/>
      <c r="Z33" s="2259"/>
      <c r="AA33" s="2259"/>
      <c r="AB33" s="2259"/>
      <c r="AC33" s="334"/>
      <c r="AD33" s="2259" t="str">
        <f>IF(TITLE_NUMBER_PR_CHANGE="",IF(TITLE_NUMBER_PR="","",TITLE_NUMBER_PR),TITLE_NUMBER_PR_CHANGE)</f>
        <v>266-р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https://tarifspb.ru/tariffs/document/2287/
Официальный сайт Комитета по тарифам Санкт-Петербурга в сети интернет</v>
      </c>
      <c r="W34" s="2259"/>
      <c r="X34" s="2259"/>
      <c r="Y34" s="2259"/>
      <c r="Z34" s="2259"/>
      <c r="AA34" s="2259"/>
      <c r="AB34" s="2259"/>
      <c r="AC34" s="334"/>
      <c r="AD34" s="2259" t="str">
        <f>IF(TITLE_IST_PUB_CHANGE="",IF(TITLE_IST_PUB="","",TITLE_IST_PUB),TITLE_IST_PUB_CHANGE)</f>
        <v>https://tarifspb.ru/tariffs/document/2287/
Официальный сайт Комитета по тарифам Санкт-Петербурга в сети интернет</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463</v>
      </c>
      <c r="T36" s="2258"/>
      <c r="U36" s="1380"/>
      <c r="V36" s="2272" t="str">
        <f>IF(TITLE_DATE_PR_CHANGE="",IF(TITLE_DATE_PR="","",TITLE_DATE_PR),TITLE_DATE_PR_CHANGE)</f>
        <v>46010</v>
      </c>
      <c r="W36" s="2272"/>
      <c r="X36" s="2272"/>
      <c r="Y36" s="2272"/>
      <c r="Z36" s="2272"/>
      <c r="AA36" s="2272"/>
      <c r="AB36" s="2272"/>
      <c r="AC36" s="334"/>
      <c r="AD36" s="2272" t="str">
        <f>IF(TITLE_DATE_PR_CHANGE="",IF(TITLE_DATE_PR="","",TITLE_DATE_PR),TITLE_DATE_PR_CHANGE)</f>
        <v>46010</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464</v>
      </c>
      <c r="T37" s="2258"/>
      <c r="U37" s="1380"/>
      <c r="V37" s="2259" t="str">
        <f>IF(TITLE_NUMBER_PR_CHANGE="",IF(TITLE_NUMBER_PR="","",TITLE_NUMBER_PR),TITLE_NUMBER_PR_CHANGE)</f>
        <v>266-р</v>
      </c>
      <c r="W37" s="2259"/>
      <c r="X37" s="2259"/>
      <c r="Y37" s="2259"/>
      <c r="Z37" s="2259"/>
      <c r="AA37" s="2259"/>
      <c r="AB37" s="2259"/>
      <c r="AC37" s="334"/>
      <c r="AD37" s="2259" t="str">
        <f>IF(TITLE_NUMBER_PR_CHANGE="",IF(TITLE_NUMBER_PR="","",TITLE_NUMBER_PR),TITLE_NUMBER_PR_CHANGE)</f>
        <v>266-р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467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467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343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344</v>
      </c>
      <c r="BI40" s="1163">
        <v>14</v>
      </c>
    </row>
    <row customHeight="1" ht="14.699999999999998">
      <c r="Q41" s="299"/>
      <c r="R41" s="384"/>
      <c r="S41" s="2281" t="s">
        <v>92</v>
      </c>
      <c r="T41" s="2217" t="s">
        <v>556</v>
      </c>
      <c r="U41" s="309"/>
      <c r="V41" s="2282" t="s">
        <v>469</v>
      </c>
      <c r="W41" s="2283"/>
      <c r="X41" s="2283"/>
      <c r="Y41" s="2283"/>
      <c r="Z41" s="2283"/>
      <c r="AA41" s="2283"/>
      <c r="AB41" s="2284"/>
      <c r="AC41" s="2285" t="s">
        <v>470</v>
      </c>
      <c r="AD41" s="2336" t="s">
        <v>557</v>
      </c>
      <c r="AE41" s="2299"/>
      <c r="AF41" s="2299"/>
      <c r="AG41" s="2337"/>
      <c r="AH41" s="2336" t="s">
        <v>558</v>
      </c>
      <c r="AI41" s="2299"/>
      <c r="AJ41" s="2299"/>
      <c r="AK41" s="2337"/>
      <c r="AL41" s="2336" t="s">
        <v>559</v>
      </c>
      <c r="AM41" s="2299"/>
      <c r="AN41" s="2299"/>
      <c r="AO41" s="2337"/>
      <c r="AP41" s="2336" t="s">
        <v>560</v>
      </c>
      <c r="AQ41" s="2299"/>
      <c r="AR41" s="2299"/>
      <c r="AS41" s="2337"/>
      <c r="AT41" s="2282" t="s">
        <v>469</v>
      </c>
      <c r="AU41" s="2283"/>
      <c r="AV41" s="2283"/>
      <c r="AW41" s="2283"/>
      <c r="AX41" s="2283"/>
      <c r="AY41" s="2283"/>
      <c r="AZ41" s="2284"/>
      <c r="BA41" s="2285" t="s">
        <v>470</v>
      </c>
      <c r="BB41" s="2288" t="s">
        <v>472</v>
      </c>
      <c r="BC41" s="2135"/>
      <c r="BI41" s="1163">
        <v>14</v>
      </c>
    </row>
    <row customHeight="1" ht="35.699999999999996">
      <c r="Q42" s="299"/>
      <c r="R42" s="384"/>
      <c r="S42" s="2281"/>
      <c r="T42" s="2217"/>
      <c r="U42" s="1039"/>
      <c r="V42" s="2200" t="s">
        <v>561</v>
      </c>
      <c r="W42" s="2201"/>
      <c r="X42" s="2200" t="s">
        <v>562</v>
      </c>
      <c r="Y42" s="2201"/>
      <c r="Z42" s="2302" t="s">
        <v>563</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561</v>
      </c>
      <c r="AU42" s="2201"/>
      <c r="AV42" s="2200" t="s">
        <v>562</v>
      </c>
      <c r="AW42" s="2201"/>
      <c r="AX42" s="2302" t="s">
        <v>563</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139</v>
      </c>
      <c r="C44" s="1378" t="s">
        <v>140</v>
      </c>
      <c r="D44" s="1378" t="s">
        <v>141</v>
      </c>
      <c r="E44" s="1372" t="s">
        <v>477</v>
      </c>
      <c r="F44" s="1372" t="s">
        <v>478</v>
      </c>
      <c r="G44" s="1372" t="s">
        <v>479</v>
      </c>
      <c r="H44" s="1372" t="s">
        <v>480</v>
      </c>
      <c r="I44" s="1372" t="s">
        <v>481</v>
      </c>
      <c r="J44" s="1372" t="s">
        <v>482</v>
      </c>
      <c r="K44" s="1372" t="s">
        <v>483</v>
      </c>
      <c r="L44" s="1372" t="s">
        <v>458</v>
      </c>
      <c r="Q44" s="299"/>
      <c r="R44" s="384"/>
      <c r="S44" s="2281"/>
      <c r="T44" s="2217"/>
      <c r="U44" s="310"/>
      <c r="V44" s="1456" t="s">
        <v>527</v>
      </c>
      <c r="W44" s="1456" t="s">
        <v>528</v>
      </c>
      <c r="X44" s="1456" t="s">
        <v>527</v>
      </c>
      <c r="Y44" s="1456" t="s">
        <v>528</v>
      </c>
      <c r="Z44" s="1463" t="s">
        <v>486</v>
      </c>
      <c r="AA44" s="2278" t="s">
        <v>487</v>
      </c>
      <c r="AB44" s="2279"/>
      <c r="AC44" s="2287"/>
      <c r="AD44" s="2341"/>
      <c r="AE44" s="2342"/>
      <c r="AF44" s="2342"/>
      <c r="AG44" s="2343"/>
      <c r="AH44" s="2341"/>
      <c r="AI44" s="2342"/>
      <c r="AJ44" s="2342"/>
      <c r="AK44" s="2343"/>
      <c r="AL44" s="2341"/>
      <c r="AM44" s="2342"/>
      <c r="AN44" s="2342"/>
      <c r="AO44" s="2343"/>
      <c r="AP44" s="2341"/>
      <c r="AQ44" s="2342"/>
      <c r="AR44" s="2342"/>
      <c r="AS44" s="2343"/>
      <c r="AT44" s="1456" t="s">
        <v>527</v>
      </c>
      <c r="AU44" s="1456" t="s">
        <v>528</v>
      </c>
      <c r="AV44" s="1456" t="s">
        <v>527</v>
      </c>
      <c r="AW44" s="1456" t="s">
        <v>528</v>
      </c>
      <c r="AX44" s="1463" t="s">
        <v>486</v>
      </c>
      <c r="AY44" s="2278" t="s">
        <v>487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113</v>
      </c>
      <c r="T45" s="1263" t="s">
        <v>114</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289</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127</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289</v>
      </c>
      <c r="B47" s="1371" t="s">
        <v>290</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440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441</v>
      </c>
      <c r="BE47" s="508"/>
      <c r="BF47" s="508" t="str">
        <f>IF(T47="","",T47)</f>
        <v>Территория действия тарифа</v>
      </c>
      <c r="BG47" s="508"/>
      <c r="BH47" s="508"/>
      <c r="BI47" s="1163">
        <v>21</v>
      </c>
    </row>
    <row customHeight="1" ht="43.050000000000004">
      <c r="A48" s="1371" t="s">
        <v>289</v>
      </c>
      <c r="B48" s="1371" t="s">
        <v>290</v>
      </c>
      <c r="C48" s="1371" t="s">
        <v>291</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530</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531</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289</v>
      </c>
      <c r="B49" s="1351" t="s">
        <v>290</v>
      </c>
      <c r="C49" s="1351" t="s">
        <v>291</v>
      </c>
      <c r="D49" s="1351" t="s">
        <v>564</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445</v>
      </c>
      <c r="BE49" s="508"/>
      <c r="BF49" s="508" t="str">
        <f>IF(T49="","",T49)</f>
        <v/>
      </c>
      <c r="BG49" s="508"/>
      <c r="BH49" s="508"/>
      <c r="BI49" s="519">
        <v>0</v>
      </c>
    </row>
    <row s="1650" customFormat="1" customHeight="1" ht="0">
      <c r="A50" s="1351" t="s">
        <v>289</v>
      </c>
      <c r="B50" s="1351" t="s">
        <v>290</v>
      </c>
      <c r="C50" s="1351" t="s">
        <v>291</v>
      </c>
      <c r="D50" s="1351" t="s">
        <v>564</v>
      </c>
      <c r="E50" s="2267"/>
      <c r="F50" s="2267"/>
      <c r="G50" s="2267"/>
      <c r="H50" s="2267"/>
      <c r="I50" s="2264" t="str">
        <f>S49&amp;".1"</f>
        <v>.1</v>
      </c>
      <c r="J50" s="1351"/>
      <c r="K50" s="1351"/>
      <c r="L50" s="1354" t="s">
        <v>446</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289</v>
      </c>
      <c r="B51" s="1351" t="s">
        <v>290</v>
      </c>
      <c r="C51" s="1351" t="s">
        <v>291</v>
      </c>
      <c r="D51" s="1351" t="s">
        <v>564</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289</v>
      </c>
      <c r="B52" s="1371" t="s">
        <v>290</v>
      </c>
      <c r="C52" s="1371" t="s">
        <v>291</v>
      </c>
      <c r="D52" s="1371" t="s">
        <v>564</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65</v>
      </c>
      <c r="AB52" s="1742"/>
      <c r="AC52" s="1467" t="s">
        <v>65</v>
      </c>
      <c r="AD52" s="2193" t="s">
        <v>65</v>
      </c>
      <c r="AE52" s="2334"/>
      <c r="AF52" s="2213">
        <v>1</v>
      </c>
      <c r="AG52" s="2371"/>
      <c r="AH52" s="2115" t="s">
        <v>65</v>
      </c>
      <c r="AI52" s="2334"/>
      <c r="AJ52" s="2213">
        <v>1</v>
      </c>
      <c r="AK52" s="2335" t="s">
        <v>28</v>
      </c>
      <c r="AL52" s="2115" t="s">
        <v>65</v>
      </c>
      <c r="AM52" s="2200"/>
      <c r="AN52" s="2213">
        <v>1</v>
      </c>
      <c r="AO52" s="2365"/>
      <c r="AP52" s="2366" t="s">
        <v>65</v>
      </c>
      <c r="AQ52" s="319"/>
      <c r="AR52" s="1471">
        <v>1</v>
      </c>
      <c r="AS52" s="1474" t="s">
        <v>28</v>
      </c>
      <c r="AT52" s="759"/>
      <c r="AU52" s="1265"/>
      <c r="AV52" s="759"/>
      <c r="AW52" s="1265"/>
      <c r="AX52" s="1742"/>
      <c r="AY52" s="1467" t="s">
        <v>65</v>
      </c>
      <c r="AZ52" s="1742"/>
      <c r="BA52" s="1467" t="s">
        <v>65</v>
      </c>
      <c r="BB52" s="1356"/>
      <c r="BC52" s="2261" t="s">
        <v>550</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551</v>
      </c>
      <c r="AT53" s="1401"/>
      <c r="AU53" s="1504"/>
      <c r="AV53" s="1401"/>
      <c r="AW53" s="1504"/>
      <c r="AX53" s="1401"/>
      <c r="AY53" s="1401"/>
      <c r="AZ53" s="1401"/>
      <c r="BA53" s="1401"/>
      <c r="BB53" s="1405"/>
      <c r="BC53" s="2262"/>
      <c r="BE53" s="508"/>
      <c r="BF53" s="508"/>
      <c r="BG53" s="508"/>
      <c r="BH53" s="508"/>
      <c r="BI53" s="1163">
        <v>11</v>
      </c>
    </row>
    <row customHeight="1" ht="11.549999999999999">
      <c r="A54" s="1371" t="s">
        <v>289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552</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289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553</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289</v>
      </c>
      <c r="B56" s="1371" t="s">
        <v>290</v>
      </c>
      <c r="C56" s="1371" t="s">
        <v>291</v>
      </c>
      <c r="D56" s="1371" t="s">
        <v>564</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554</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289</v>
      </c>
      <c r="B57" s="1371" t="s">
        <v>290</v>
      </c>
      <c r="C57" s="1371" t="s">
        <v>291</v>
      </c>
      <c r="D57" s="1371" t="s">
        <v>564</v>
      </c>
      <c r="E57" s="2267"/>
      <c r="F57" s="2267"/>
      <c r="G57" s="2267"/>
      <c r="H57" s="2267"/>
      <c r="I57" s="2294"/>
      <c r="J57" s="2264"/>
      <c r="K57" s="1371"/>
      <c r="L57" s="1372"/>
      <c r="P57" s="2265"/>
      <c r="Q57" s="2265"/>
      <c r="R57" s="364"/>
      <c r="S57" s="1286"/>
      <c r="T57" s="295" t="s">
        <v>517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289</v>
      </c>
      <c r="B58" s="1351" t="s">
        <v>290</v>
      </c>
      <c r="C58" s="1351" t="s">
        <v>291</v>
      </c>
      <c r="D58" s="1351" t="s">
        <v>564</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289</v>
      </c>
      <c r="B59" s="1351" t="s">
        <v>290</v>
      </c>
      <c r="C59" s="1351" t="s">
        <v>291</v>
      </c>
      <c r="D59" s="1351" t="s">
        <v>564</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289</v>
      </c>
      <c r="B60" s="1351" t="s">
        <v>290</v>
      </c>
      <c r="C60" s="1351" t="s">
        <v>291</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289</v>
      </c>
      <c r="B61" s="1351" t="s">
        <v>290</v>
      </c>
      <c r="C61" s="1322"/>
      <c r="D61" s="1322"/>
      <c r="E61" s="2267"/>
      <c r="F61" s="2266"/>
      <c r="G61" s="1322"/>
      <c r="H61" s="1322"/>
      <c r="I61" s="1322"/>
      <c r="J61" s="1322"/>
      <c r="K61" s="1322"/>
      <c r="L61" s="1472"/>
      <c r="M61" s="1329"/>
      <c r="N61" s="1329"/>
      <c r="P61" s="1324"/>
      <c r="Q61" s="1325"/>
      <c r="R61" s="1324"/>
      <c r="S61" s="1330"/>
      <c r="T61" s="1333" t="s">
        <v>173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289</v>
      </c>
      <c r="B62" s="1351"/>
      <c r="C62" s="1351"/>
      <c r="D62" s="1351"/>
      <c r="E62" s="2266"/>
      <c r="F62" s="1351"/>
      <c r="G62" s="1351"/>
      <c r="H62" s="1351"/>
      <c r="I62" s="1351"/>
      <c r="J62" s="1351"/>
      <c r="K62" s="1351"/>
      <c r="L62" s="1354"/>
      <c r="M62" s="1329"/>
      <c r="N62" s="1329"/>
      <c r="O62" s="526"/>
      <c r="P62" s="388"/>
      <c r="Q62" s="1352"/>
      <c r="R62" s="388"/>
      <c r="S62" s="1330"/>
      <c r="T62" s="1333" t="s">
        <v>174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198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86</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B38BD-7DF1-67CA-EF9E-0.458F17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440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441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565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566</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532</v>
      </c>
      <c r="U5" s="308"/>
      <c r="V5" s="2358"/>
      <c r="W5" s="2359"/>
      <c r="X5" s="2359"/>
      <c r="Y5" s="2359"/>
      <c r="Z5" s="2359"/>
      <c r="AA5" s="2359"/>
      <c r="AB5" s="2360"/>
      <c r="AC5" s="2361"/>
      <c r="AD5" s="2362"/>
      <c r="AE5" s="2362"/>
      <c r="AF5" s="2362"/>
      <c r="AG5" s="2362"/>
      <c r="AH5" s="2362"/>
      <c r="AI5" s="2362"/>
      <c r="AJ5" s="2363"/>
      <c r="AK5" s="1266" t="s">
        <v>533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449</v>
      </c>
      <c r="P6" s="2265"/>
      <c r="Q6" s="2265">
        <v>1</v>
      </c>
      <c r="R6" s="365"/>
      <c r="S6" s="1501">
        <f>$J6</f>
      </c>
      <c r="T6" s="294" t="s">
        <v>450</v>
      </c>
      <c r="U6" s="308"/>
      <c r="V6" s="2253"/>
      <c r="W6" s="2254"/>
      <c r="X6" s="2254"/>
      <c r="Y6" s="2254"/>
      <c r="Z6" s="2254"/>
      <c r="AA6" s="2254"/>
      <c r="AB6" s="2255"/>
      <c r="AC6" s="2253"/>
      <c r="AD6" s="2254"/>
      <c r="AE6" s="2254"/>
      <c r="AF6" s="2254"/>
      <c r="AG6" s="2254"/>
      <c r="AH6" s="2254"/>
      <c r="AI6" s="2254"/>
      <c r="AJ6" s="2255"/>
      <c r="AK6" s="1315" t="s">
        <v>534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535</v>
      </c>
      <c r="U9" s="375"/>
      <c r="V9" s="375"/>
      <c r="W9" s="375"/>
      <c r="X9" s="375"/>
      <c r="Y9" s="375"/>
      <c r="Z9" s="375"/>
      <c r="AA9" s="375"/>
      <c r="AB9" s="375"/>
      <c r="AC9" s="375"/>
      <c r="AD9" s="375"/>
      <c r="AE9" s="375"/>
      <c r="AF9" s="375"/>
      <c r="AG9" s="375"/>
      <c r="AH9" s="375"/>
      <c r="AI9" s="375"/>
      <c r="AJ9" s="375"/>
      <c r="AK9" s="1266" t="s">
        <v>536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455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537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173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174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457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458</v>
      </c>
      <c r="P20" s="1370"/>
      <c r="Q20" s="1450"/>
      <c r="R20" s="1450"/>
      <c r="S20" s="737"/>
      <c r="T20" s="1168" t="s">
        <v>459</v>
      </c>
      <c r="Z20" s="194" t="s">
        <v>460</v>
      </c>
      <c r="AB20" s="194" t="s">
        <v>461</v>
      </c>
      <c r="AC20" s="1168" t="s">
        <v>459</v>
      </c>
      <c r="AG20" s="194" t="s">
        <v>462</v>
      </c>
      <c r="AI20" s="194" t="s">
        <v>461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"ТЭК СПБ"</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463</v>
      </c>
      <c r="T28" s="2258"/>
      <c r="U28" s="1380"/>
      <c r="V28" s="2272" t="str">
        <f>IF(TITLE_DATE_PR_CHANGE="",IF(TITLE_DATE_PR="","",TITLE_DATE_PR),TITLE_DATE_PR_CHANGE)</f>
        <v>46010</v>
      </c>
      <c r="W28" s="2272"/>
      <c r="X28" s="2272"/>
      <c r="Y28" s="2272"/>
      <c r="Z28" s="2272"/>
      <c r="AA28" s="2272"/>
      <c r="AB28" s="334"/>
      <c r="AC28" s="2272" t="str">
        <f>IF(TITLE_DATE_PR_CHANGE="",IF(TITLE_DATE_PR="","",TITLE_DATE_PR),TITLE_DATE_PR_CHANGE)</f>
        <v>46010</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464</v>
      </c>
      <c r="T29" s="2258"/>
      <c r="U29" s="1380"/>
      <c r="V29" s="2259" t="str">
        <f>IF(TITLE_NUMBER_PR_CHANGE="",IF(TITLE_NUMBER_PR="","",TITLE_NUMBER_PR),TITLE_NUMBER_PR_CHANGE)</f>
        <v>266-р</v>
      </c>
      <c r="W29" s="2259"/>
      <c r="X29" s="2259"/>
      <c r="Y29" s="2259"/>
      <c r="Z29" s="2259"/>
      <c r="AA29" s="2259"/>
      <c r="AB29" s="334"/>
      <c r="AC29" s="2259" t="str">
        <f>IF(TITLE_NUMBER_PR_CHANGE="",IF(TITLE_NUMBER_PR="","",TITLE_NUMBER_PR),TITLE_NUMBER_PR_CHANGE)</f>
        <v>266-р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https://tarifspb.ru/tariffs/document/2287/
Официальный сайт Комитета по тарифам Санкт-Петербурга в сети интернет</v>
      </c>
      <c r="W30" s="2259"/>
      <c r="X30" s="2259"/>
      <c r="Y30" s="2259"/>
      <c r="Z30" s="2259"/>
      <c r="AA30" s="2259"/>
      <c r="AB30" s="334"/>
      <c r="AC30" s="2259" t="str">
        <f>IF(TITLE_IST_PUB_CHANGE="",IF(TITLE_IST_PUB="","",TITLE_IST_PUB),TITLE_IST_PUB_CHANGE)</f>
        <v>https://tarifspb.ru/tariffs/document/2287/
Официальный сайт Комитета по тарифам Санкт-Петербурга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465</v>
      </c>
      <c r="T32" s="2258"/>
      <c r="U32" s="1380"/>
      <c r="V32" s="2272" t="str">
        <f>IF(TITLE_DATE_PR_CHANGE="",IF(TITLE_DATE_PR="","",TITLE_DATE_PR),TITLE_DATE_PR_CHANGE)</f>
        <v>46010</v>
      </c>
      <c r="W32" s="2272"/>
      <c r="X32" s="2272"/>
      <c r="Y32" s="2272"/>
      <c r="Z32" s="2272"/>
      <c r="AA32" s="2272"/>
      <c r="AB32" s="334"/>
      <c r="AC32" s="2272" t="str">
        <f>IF(TITLE_DATE_PR_CHANGE="",IF(TITLE_DATE_PR="","",TITLE_DATE_PR),TITLE_DATE_PR_CHANGE)</f>
        <v>46010</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466</v>
      </c>
      <c r="T33" s="2258"/>
      <c r="U33" s="1380"/>
      <c r="V33" s="2259" t="str">
        <f>IF(TITLE_NUMBER_PR_CHANGE="",IF(TITLE_NUMBER_PR="","",TITLE_NUMBER_PR),TITLE_NUMBER_PR_CHANGE)</f>
        <v>266-р</v>
      </c>
      <c r="W33" s="2259"/>
      <c r="X33" s="2259"/>
      <c r="Y33" s="2259"/>
      <c r="Z33" s="2259"/>
      <c r="AA33" s="2259"/>
      <c r="AB33" s="334"/>
      <c r="AC33" s="2259" t="str">
        <f>IF(TITLE_NUMBER_PR_CHANGE="",IF(TITLE_NUMBER_PR="","",TITLE_NUMBER_PR),TITLE_NUMBER_PR_CHANGE)</f>
        <v>266-р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467</v>
      </c>
      <c r="AC34" s="334"/>
      <c r="AD34" s="334"/>
      <c r="AE34" s="334"/>
      <c r="AF34" s="334"/>
      <c r="AG34" s="334"/>
      <c r="AH34" s="334"/>
      <c r="AI34" s="286" t="s">
        <v>467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343</v>
      </c>
      <c r="T36" s="2135"/>
      <c r="U36" s="2135"/>
      <c r="V36" s="2135"/>
      <c r="W36" s="2135"/>
      <c r="X36" s="2135"/>
      <c r="Y36" s="2135"/>
      <c r="Z36" s="2135"/>
      <c r="AA36" s="2135"/>
      <c r="AB36" s="2135"/>
      <c r="AC36" s="2135"/>
      <c r="AD36" s="2135"/>
      <c r="AE36" s="2135"/>
      <c r="AF36" s="2135"/>
      <c r="AG36" s="2135"/>
      <c r="AH36" s="2135"/>
      <c r="AI36" s="2135"/>
      <c r="AJ36" s="2135"/>
      <c r="AK36" s="2135" t="s">
        <v>344</v>
      </c>
      <c r="AQ36" s="1163">
        <v>14</v>
      </c>
    </row>
    <row customHeight="1" ht="14.699999999999998">
      <c r="Q37" s="384"/>
      <c r="R37" s="384"/>
      <c r="S37" s="2281" t="s">
        <v>92</v>
      </c>
      <c r="T37" s="2217" t="s">
        <v>468</v>
      </c>
      <c r="U37" s="309"/>
      <c r="V37" s="2282" t="s">
        <v>469</v>
      </c>
      <c r="W37" s="2283"/>
      <c r="X37" s="2283"/>
      <c r="Y37" s="2283"/>
      <c r="Z37" s="2283"/>
      <c r="AA37" s="2284"/>
      <c r="AB37" s="2285" t="s">
        <v>470</v>
      </c>
      <c r="AC37" s="2282" t="s">
        <v>469</v>
      </c>
      <c r="AD37" s="2283"/>
      <c r="AE37" s="2283"/>
      <c r="AF37" s="2283"/>
      <c r="AG37" s="2283"/>
      <c r="AH37" s="2284"/>
      <c r="AI37" s="2285" t="s">
        <v>471</v>
      </c>
      <c r="AJ37" s="2288" t="s">
        <v>472</v>
      </c>
      <c r="AK37" s="2135"/>
      <c r="AQ37" s="1163">
        <v>14</v>
      </c>
    </row>
    <row customHeight="1" ht="35.699999999999996">
      <c r="Q38" s="384"/>
      <c r="R38" s="384"/>
      <c r="S38" s="2281"/>
      <c r="T38" s="2217"/>
      <c r="U38" s="1039"/>
      <c r="V38" s="1491" t="s">
        <v>538</v>
      </c>
      <c r="W38" s="2270" t="s">
        <v>475</v>
      </c>
      <c r="X38" s="2271"/>
      <c r="Y38" s="2270" t="s">
        <v>476</v>
      </c>
      <c r="Z38" s="2277"/>
      <c r="AA38" s="2271"/>
      <c r="AB38" s="2286"/>
      <c r="AC38" s="1491" t="s">
        <v>538</v>
      </c>
      <c r="AD38" s="2270" t="s">
        <v>475</v>
      </c>
      <c r="AE38" s="2271"/>
      <c r="AF38" s="2270" t="s">
        <v>476</v>
      </c>
      <c r="AG38" s="2277"/>
      <c r="AH38" s="2271"/>
      <c r="AI38" s="2286"/>
      <c r="AJ38" s="2289"/>
      <c r="AK38" s="2135"/>
      <c r="AQ38" s="1163">
        <v>34</v>
      </c>
    </row>
    <row customHeight="1" ht="90.3">
      <c r="A39" s="1378"/>
      <c r="B39" s="1378" t="s">
        <v>139</v>
      </c>
      <c r="C39" s="1378" t="s">
        <v>140</v>
      </c>
      <c r="D39" s="1378" t="s">
        <v>141</v>
      </c>
      <c r="E39" s="1372" t="s">
        <v>477</v>
      </c>
      <c r="F39" s="1372" t="s">
        <v>478</v>
      </c>
      <c r="G39" s="1372" t="s">
        <v>479</v>
      </c>
      <c r="H39" s="1372"/>
      <c r="I39" s="1372" t="s">
        <v>539</v>
      </c>
      <c r="J39" s="1372" t="s">
        <v>482</v>
      </c>
      <c r="K39" s="1372" t="s">
        <v>540</v>
      </c>
      <c r="L39" s="1372" t="s">
        <v>458</v>
      </c>
      <c r="Q39" s="384"/>
      <c r="R39" s="384"/>
      <c r="S39" s="2281"/>
      <c r="T39" s="2217"/>
      <c r="U39" s="310"/>
      <c r="V39" s="1491" t="s">
        <v>567</v>
      </c>
      <c r="W39" s="1230" t="s">
        <v>568</v>
      </c>
      <c r="X39" s="1230" t="s">
        <v>543</v>
      </c>
      <c r="Y39" s="1497" t="s">
        <v>486</v>
      </c>
      <c r="Z39" s="2278" t="s">
        <v>487</v>
      </c>
      <c r="AA39" s="2279"/>
      <c r="AB39" s="2287"/>
      <c r="AC39" s="1491" t="s">
        <v>567</v>
      </c>
      <c r="AD39" s="1230" t="s">
        <v>568</v>
      </c>
      <c r="AE39" s="1230" t="s">
        <v>543</v>
      </c>
      <c r="AF39" s="1497" t="s">
        <v>486</v>
      </c>
      <c r="AG39" s="2278" t="s">
        <v>487</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113</v>
      </c>
      <c r="T40" s="1263" t="s">
        <v>114</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309</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309</v>
      </c>
      <c r="B42" s="1371" t="s">
        <v>310</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440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441</v>
      </c>
      <c r="AM42" s="508"/>
      <c r="AN42" s="508" t="str">
        <f>IF(T42="","",T42)</f>
        <v>Территория действия тарифа</v>
      </c>
      <c r="AO42" s="508"/>
      <c r="AP42" s="508"/>
      <c r="AQ42" s="1163">
        <v>23</v>
      </c>
    </row>
    <row customHeight="1" ht="24">
      <c r="A43" s="1371" t="s">
        <v>309</v>
      </c>
      <c r="B43" s="1371" t="s">
        <v>310</v>
      </c>
      <c r="C43" s="1371" t="s">
        <v>311</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565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566</v>
      </c>
      <c r="AM43" s="508"/>
      <c r="AN43" s="508" t="str">
        <f>IF(T43="","",T43)</f>
        <v>Наименование централизованной системы водоотведения</v>
      </c>
      <c r="AO43" s="508"/>
      <c r="AP43" s="508"/>
      <c r="AQ43" s="1163">
        <v>23</v>
      </c>
    </row>
    <row customHeight="1" ht="24">
      <c r="A44" s="1371" t="s">
        <v>309</v>
      </c>
      <c r="B44" s="1371" t="s">
        <v>310</v>
      </c>
      <c r="C44" s="1371" t="s">
        <v>311</v>
      </c>
      <c r="D44" s="1371" t="s">
        <v>569</v>
      </c>
      <c r="E44" s="2267"/>
      <c r="F44" s="2267"/>
      <c r="G44" s="2267"/>
      <c r="H44" s="2267"/>
      <c r="I44" s="2264" t="str">
        <f>S43&amp;".1"</f>
        <v>...1</v>
      </c>
      <c r="J44" s="1371"/>
      <c r="K44" s="1371"/>
      <c r="L44" s="1372"/>
      <c r="P44" s="2265">
        <v>1</v>
      </c>
      <c r="Q44" s="1489"/>
      <c r="R44" s="364"/>
      <c r="S44" s="1501" t="str">
        <f>$I44</f>
        <v>...1</v>
      </c>
      <c r="T44" s="293" t="s">
        <v>532</v>
      </c>
      <c r="U44" s="308"/>
      <c r="V44" s="2358"/>
      <c r="W44" s="2359"/>
      <c r="X44" s="2359"/>
      <c r="Y44" s="2359"/>
      <c r="Z44" s="2359"/>
      <c r="AA44" s="2359"/>
      <c r="AB44" s="2360"/>
      <c r="AC44" s="2361"/>
      <c r="AD44" s="2362"/>
      <c r="AE44" s="2362"/>
      <c r="AF44" s="2362"/>
      <c r="AG44" s="2362"/>
      <c r="AH44" s="2362"/>
      <c r="AI44" s="2362"/>
      <c r="AJ44" s="2363"/>
      <c r="AK44" s="1266" t="s">
        <v>533</v>
      </c>
      <c r="AM44" s="508"/>
      <c r="AN44" s="508" t="str">
        <f>IF(T44="","",T44)</f>
        <v>Наименование признака дифференциации</v>
      </c>
      <c r="AO44" s="508"/>
      <c r="AP44" s="508"/>
      <c r="AQ44" s="1163">
        <v>23</v>
      </c>
    </row>
    <row customHeight="1" ht="24">
      <c r="A45" s="1371" t="s">
        <v>309</v>
      </c>
      <c r="B45" s="1371" t="s">
        <v>310</v>
      </c>
      <c r="C45" s="1371" t="s">
        <v>311</v>
      </c>
      <c r="D45" s="1371" t="s">
        <v>569</v>
      </c>
      <c r="E45" s="2267"/>
      <c r="F45" s="2267"/>
      <c r="G45" s="2267"/>
      <c r="H45" s="2267"/>
      <c r="I45" s="2294"/>
      <c r="J45" s="2264" t="str">
        <f>I44&amp;".1"</f>
        <v>...1.1</v>
      </c>
      <c r="K45" s="1371"/>
      <c r="L45" s="1372" t="s">
        <v>449</v>
      </c>
      <c r="P45" s="2265"/>
      <c r="Q45" s="2265">
        <v>1</v>
      </c>
      <c r="R45" s="365"/>
      <c r="S45" s="1501" t="str">
        <f>$J45</f>
        <v>...1.1</v>
      </c>
      <c r="T45" s="294" t="s">
        <v>450</v>
      </c>
      <c r="U45" s="308"/>
      <c r="V45" s="2253"/>
      <c r="W45" s="2254"/>
      <c r="X45" s="2254"/>
      <c r="Y45" s="2254"/>
      <c r="Z45" s="2254"/>
      <c r="AA45" s="2254"/>
      <c r="AB45" s="2255"/>
      <c r="AC45" s="2253"/>
      <c r="AD45" s="2254"/>
      <c r="AE45" s="2254"/>
      <c r="AF45" s="2254"/>
      <c r="AG45" s="2254"/>
      <c r="AH45" s="2254"/>
      <c r="AI45" s="2254"/>
      <c r="AJ45" s="2255"/>
      <c r="AK45" s="1315" t="s">
        <v>534</v>
      </c>
      <c r="AM45" s="508"/>
      <c r="AN45" s="508" t="str">
        <f>IF(T45="","",T45)</f>
        <v>Группа потребителей</v>
      </c>
      <c r="AO45" s="508"/>
      <c r="AP45" s="508"/>
      <c r="AQ45" s="1163">
        <v>23</v>
      </c>
    </row>
    <row customHeight="1" ht="24">
      <c r="A46" s="1371" t="s">
        <v>309</v>
      </c>
      <c r="B46" s="1371" t="s">
        <v>310</v>
      </c>
      <c r="C46" s="1371" t="s">
        <v>311</v>
      </c>
      <c r="D46" s="1371" t="s">
        <v>569</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309</v>
      </c>
      <c r="B47" s="1371" t="s">
        <v>310</v>
      </c>
      <c r="C47" s="1371" t="s">
        <v>311</v>
      </c>
      <c r="D47" s="1371" t="s">
        <v>569</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309</v>
      </c>
      <c r="B48" s="1371" t="s">
        <v>310</v>
      </c>
      <c r="C48" s="1371" t="s">
        <v>311</v>
      </c>
      <c r="D48" s="1371" t="s">
        <v>569</v>
      </c>
      <c r="E48" s="2267"/>
      <c r="F48" s="2267"/>
      <c r="G48" s="2267"/>
      <c r="H48" s="2267"/>
      <c r="I48" s="2294"/>
      <c r="J48" s="2264"/>
      <c r="K48" s="1371"/>
      <c r="L48" s="1372"/>
      <c r="P48" s="2265"/>
      <c r="Q48" s="2265"/>
      <c r="R48" s="364"/>
      <c r="S48" s="1286"/>
      <c r="T48" s="295" t="s">
        <v>535</v>
      </c>
      <c r="U48" s="375"/>
      <c r="V48" s="375"/>
      <c r="W48" s="375"/>
      <c r="X48" s="375"/>
      <c r="Y48" s="375"/>
      <c r="Z48" s="375"/>
      <c r="AA48" s="375"/>
      <c r="AB48" s="375"/>
      <c r="AC48" s="375"/>
      <c r="AD48" s="375"/>
      <c r="AE48" s="375"/>
      <c r="AF48" s="375"/>
      <c r="AG48" s="375"/>
      <c r="AH48" s="375"/>
      <c r="AI48" s="375"/>
      <c r="AJ48" s="375"/>
      <c r="AK48" s="1266" t="s">
        <v>536</v>
      </c>
      <c r="AM48" s="508"/>
      <c r="AN48" s="508" t="str">
        <f>IF(T48="","",T48)</f>
        <v>Добавить значение признака дифференциации</v>
      </c>
      <c r="AO48" s="508"/>
      <c r="AP48" s="508"/>
      <c r="AQ48" s="1163">
        <v>20</v>
      </c>
    </row>
    <row customHeight="1" ht="22.049999999999997">
      <c r="A49" s="1371" t="s">
        <v>309</v>
      </c>
      <c r="B49" s="1371" t="s">
        <v>310</v>
      </c>
      <c r="C49" s="1371" t="s">
        <v>311</v>
      </c>
      <c r="D49" s="1371" t="s">
        <v>569</v>
      </c>
      <c r="E49" s="2267"/>
      <c r="F49" s="2267"/>
      <c r="G49" s="2267"/>
      <c r="H49" s="2267"/>
      <c r="I49" s="2264"/>
      <c r="J49" s="1371"/>
      <c r="K49" s="1371"/>
      <c r="L49" s="1372"/>
      <c r="P49" s="2265"/>
      <c r="Q49" s="1489"/>
      <c r="R49" s="364"/>
      <c r="S49" s="1286"/>
      <c r="T49" s="373" t="s">
        <v>455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309</v>
      </c>
      <c r="B50" s="1371" t="s">
        <v>310</v>
      </c>
      <c r="C50" s="1371" t="s">
        <v>311</v>
      </c>
      <c r="D50" s="1371" t="s">
        <v>569</v>
      </c>
      <c r="E50" s="2267"/>
      <c r="F50" s="2267"/>
      <c r="G50" s="2267"/>
      <c r="H50" s="2266"/>
      <c r="I50" s="1371"/>
      <c r="J50" s="1371"/>
      <c r="K50" s="1371"/>
      <c r="L50" s="1372"/>
      <c r="M50" s="1373"/>
      <c r="N50" s="1373"/>
      <c r="O50" s="545"/>
      <c r="P50" s="368"/>
      <c r="Q50" s="383"/>
      <c r="R50" s="363"/>
      <c r="S50" s="1286"/>
      <c r="T50" s="380" t="s">
        <v>537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309</v>
      </c>
      <c r="B51" s="1351" t="s">
        <v>310</v>
      </c>
      <c r="C51" s="1322"/>
      <c r="D51" s="1322"/>
      <c r="E51" s="2267"/>
      <c r="F51" s="2266"/>
      <c r="G51" s="1322"/>
      <c r="H51" s="1322"/>
      <c r="I51" s="1322"/>
      <c r="J51" s="1322"/>
      <c r="K51" s="1322"/>
      <c r="L51" s="1502"/>
      <c r="M51" s="1329"/>
      <c r="N51" s="1329"/>
      <c r="P51" s="1324"/>
      <c r="Q51" s="1325"/>
      <c r="R51" s="1324"/>
      <c r="S51" s="1330"/>
      <c r="T51" s="1333" t="s">
        <v>173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309</v>
      </c>
      <c r="B52" s="1351"/>
      <c r="C52" s="1351"/>
      <c r="D52" s="1351"/>
      <c r="E52" s="2266"/>
      <c r="F52" s="1351"/>
      <c r="G52" s="1351"/>
      <c r="H52" s="1351"/>
      <c r="I52" s="1351"/>
      <c r="J52" s="1351"/>
      <c r="K52" s="1351"/>
      <c r="L52" s="1354"/>
      <c r="M52" s="1329"/>
      <c r="N52" s="1329"/>
      <c r="O52" s="526"/>
      <c r="P52" s="388"/>
      <c r="Q52" s="1352"/>
      <c r="R52" s="388"/>
      <c r="S52" s="1330"/>
      <c r="T52" s="1333" t="s">
        <v>174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198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86</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A04AC-1306-4E54-4CF9-0.8BAE62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440</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441</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565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566</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532</v>
      </c>
      <c r="U5" s="308"/>
      <c r="V5" s="2358"/>
      <c r="W5" s="2359"/>
      <c r="X5" s="2359"/>
      <c r="Y5" s="2359"/>
      <c r="Z5" s="2359"/>
      <c r="AA5" s="2359"/>
      <c r="AB5" s="2360"/>
      <c r="AC5" s="2361"/>
      <c r="AD5" s="2362"/>
      <c r="AE5" s="2362"/>
      <c r="AF5" s="2362"/>
      <c r="AG5" s="2362"/>
      <c r="AH5" s="2362"/>
      <c r="AI5" s="2362"/>
      <c r="AJ5" s="2363"/>
      <c r="AK5" s="1266" t="s">
        <v>533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449</v>
      </c>
      <c r="P6" s="2265"/>
      <c r="Q6" s="2265">
        <v>1</v>
      </c>
      <c r="R6" s="365"/>
      <c r="S6" s="1501">
        <f>$J6</f>
      </c>
      <c r="T6" s="294" t="s">
        <v>450</v>
      </c>
      <c r="U6" s="308"/>
      <c r="V6" s="2253"/>
      <c r="W6" s="2254"/>
      <c r="X6" s="2254"/>
      <c r="Y6" s="2254"/>
      <c r="Z6" s="2254"/>
      <c r="AA6" s="2254"/>
      <c r="AB6" s="2255"/>
      <c r="AC6" s="2253"/>
      <c r="AD6" s="2254"/>
      <c r="AE6" s="2254"/>
      <c r="AF6" s="2254"/>
      <c r="AG6" s="2254"/>
      <c r="AH6" s="2254"/>
      <c r="AI6" s="2254"/>
      <c r="AJ6" s="2255"/>
      <c r="AK6" s="1315" t="s">
        <v>534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535</v>
      </c>
      <c r="U9" s="375"/>
      <c r="V9" s="375"/>
      <c r="W9" s="375"/>
      <c r="X9" s="375"/>
      <c r="Y9" s="375"/>
      <c r="Z9" s="375"/>
      <c r="AA9" s="375"/>
      <c r="AB9" s="375"/>
      <c r="AC9" s="375"/>
      <c r="AD9" s="375"/>
      <c r="AE9" s="375"/>
      <c r="AF9" s="375"/>
      <c r="AG9" s="375"/>
      <c r="AH9" s="375"/>
      <c r="AI9" s="375"/>
      <c r="AJ9" s="375"/>
      <c r="AK9" s="1266" t="s">
        <v>536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455</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537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173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174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457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458</v>
      </c>
      <c r="P20" s="1370"/>
      <c r="Q20" s="1450"/>
      <c r="R20" s="1450"/>
      <c r="S20" s="737"/>
      <c r="T20" s="1168" t="s">
        <v>459</v>
      </c>
      <c r="Z20" s="194" t="s">
        <v>460</v>
      </c>
      <c r="AB20" s="194" t="s">
        <v>461</v>
      </c>
      <c r="AC20" s="1168" t="s">
        <v>459</v>
      </c>
      <c r="AG20" s="194" t="s">
        <v>462</v>
      </c>
      <c r="AI20" s="194" t="s">
        <v>461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"ТЭК СПБ"</v>
      </c>
      <c r="T25" s="2257"/>
      <c r="U25" s="2257"/>
      <c r="V25" s="2257"/>
      <c r="W25" s="2257"/>
      <c r="X25" s="2257"/>
      <c r="Y25" s="2257"/>
      <c r="Z25" s="2257"/>
      <c r="AA25" s="2257"/>
      <c r="AB25" s="2257"/>
      <c r="AC25" s="2257"/>
      <c r="AD25" s="2257"/>
      <c r="AE25" s="2257"/>
      <c r="AF25" s="2257"/>
      <c r="AG25" s="2257"/>
      <c r="AH25" s="2257"/>
      <c r="AI25" s="1251"/>
      <c r="AQ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334"/>
      <c r="AC27" s="2259" t="str">
        <f>IF(TITLE_NAME_OR_PR_CHANGE="",IF(TITLE_NAME_OR_PR="","",TITLE_NAME_OR_PR),TITLE_NAME_OR_PR_CHANGE)</f>
        <v>Комитет по тарифам Санкт-Петербурга</v>
      </c>
      <c r="AD27" s="2259"/>
      <c r="AE27" s="2259"/>
      <c r="AF27" s="2259"/>
      <c r="AG27" s="2259"/>
      <c r="AH27" s="2259"/>
      <c r="AI27" s="334"/>
      <c r="AJ27" s="334"/>
      <c r="AK27" s="288"/>
      <c r="AL27" s="376"/>
      <c r="AM27" s="376"/>
      <c r="AN27" s="376"/>
      <c r="AO27" s="376"/>
      <c r="AP27" s="376"/>
      <c r="AQ27" s="426">
        <v>0</v>
      </c>
    </row>
    <row s="1861" customFormat="1" customHeight="1" ht="18.75">
      <c r="A28" s="1376"/>
      <c r="B28" s="1376"/>
      <c r="C28" s="1376"/>
      <c r="D28" s="1376"/>
      <c r="E28" s="1376"/>
      <c r="F28" s="1376"/>
      <c r="G28" s="1376"/>
      <c r="H28" s="1376"/>
      <c r="I28" s="1376"/>
      <c r="J28" s="1376"/>
      <c r="K28" s="1376"/>
      <c r="L28" s="1377"/>
      <c r="M28" s="1376"/>
      <c r="N28" s="1376"/>
      <c r="O28" s="1376"/>
      <c r="S28" s="2258" t="s">
        <v>463</v>
      </c>
      <c r="T28" s="2258"/>
      <c r="U28" s="1380"/>
      <c r="V28" s="2272" t="str">
        <f>IF(TITLE_DATE_PR_CHANGE="",IF(TITLE_DATE_PR="","",TITLE_DATE_PR),TITLE_DATE_PR_CHANGE)</f>
        <v>46010</v>
      </c>
      <c r="W28" s="2272"/>
      <c r="X28" s="2272"/>
      <c r="Y28" s="2272"/>
      <c r="Z28" s="2272"/>
      <c r="AA28" s="2272"/>
      <c r="AB28" s="334"/>
      <c r="AC28" s="2272" t="str">
        <f>IF(TITLE_DATE_PR_CHANGE="",IF(TITLE_DATE_PR="","",TITLE_DATE_PR),TITLE_DATE_PR_CHANGE)</f>
        <v>46010</v>
      </c>
      <c r="AD28" s="2272"/>
      <c r="AE28" s="2272"/>
      <c r="AF28" s="2272"/>
      <c r="AG28" s="2272"/>
      <c r="AH28" s="2272"/>
      <c r="AI28" s="334"/>
      <c r="AJ28" s="334"/>
      <c r="AK28" s="288"/>
      <c r="AL28" s="376"/>
      <c r="AM28" s="376"/>
      <c r="AN28" s="376"/>
      <c r="AO28" s="376"/>
      <c r="AP28" s="376"/>
      <c r="AQ28" s="426">
        <v>0</v>
      </c>
    </row>
    <row s="1861" customFormat="1" customHeight="1" ht="18.75">
      <c r="A29" s="1376"/>
      <c r="B29" s="1376"/>
      <c r="C29" s="1376"/>
      <c r="D29" s="1376"/>
      <c r="E29" s="1376"/>
      <c r="F29" s="1376"/>
      <c r="G29" s="1376"/>
      <c r="H29" s="1376"/>
      <c r="I29" s="1376"/>
      <c r="J29" s="1376"/>
      <c r="K29" s="1376"/>
      <c r="L29" s="1377"/>
      <c r="M29" s="1376"/>
      <c r="N29" s="1376"/>
      <c r="O29" s="1376"/>
      <c r="S29" s="2258" t="s">
        <v>464</v>
      </c>
      <c r="T29" s="2258"/>
      <c r="U29" s="1380"/>
      <c r="V29" s="2259" t="str">
        <f>IF(TITLE_NUMBER_PR_CHANGE="",IF(TITLE_NUMBER_PR="","",TITLE_NUMBER_PR),TITLE_NUMBER_PR_CHANGE)</f>
        <v>266-р</v>
      </c>
      <c r="W29" s="2259"/>
      <c r="X29" s="2259"/>
      <c r="Y29" s="2259"/>
      <c r="Z29" s="2259"/>
      <c r="AA29" s="2259"/>
      <c r="AB29" s="334"/>
      <c r="AC29" s="2259" t="str">
        <f>IF(TITLE_NUMBER_PR_CHANGE="",IF(TITLE_NUMBER_PR="","",TITLE_NUMBER_PR),TITLE_NUMBER_PR_CHANGE)</f>
        <v>266-р</v>
      </c>
      <c r="AD29" s="2259"/>
      <c r="AE29" s="2259"/>
      <c r="AF29" s="2259"/>
      <c r="AG29" s="2259"/>
      <c r="AH29" s="2259"/>
      <c r="AI29" s="334"/>
      <c r="AJ29" s="334"/>
      <c r="AK29" s="288"/>
      <c r="AL29" s="376"/>
      <c r="AM29" s="376"/>
      <c r="AN29" s="376"/>
      <c r="AO29" s="376"/>
      <c r="AP29" s="376"/>
      <c r="AQ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https://tarifspb.ru/tariffs/document/2287/
Официальный сайт Комитета по тарифам Санкт-Петербурга в сети интернет</v>
      </c>
      <c r="W30" s="2259"/>
      <c r="X30" s="2259"/>
      <c r="Y30" s="2259"/>
      <c r="Z30" s="2259"/>
      <c r="AA30" s="2259"/>
      <c r="AB30" s="334"/>
      <c r="AC30" s="2259" t="str">
        <f>IF(TITLE_IST_PUB_CHANGE="",IF(TITLE_IST_PUB="","",TITLE_IST_PUB),TITLE_IST_PUB_CHANGE)</f>
        <v>https://tarifspb.ru/tariffs/document/2287/
Официальный сайт Комитета по тарифам Санкт-Петербурга в сети интернет</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465</v>
      </c>
      <c r="T32" s="2258"/>
      <c r="U32" s="1380"/>
      <c r="V32" s="2272" t="str">
        <f>IF(TITLE_DATE_PR_CHANGE="",IF(TITLE_DATE_PR="","",TITLE_DATE_PR),TITLE_DATE_PR_CHANGE)</f>
        <v>46010</v>
      </c>
      <c r="W32" s="2272"/>
      <c r="X32" s="2272"/>
      <c r="Y32" s="2272"/>
      <c r="Z32" s="2272"/>
      <c r="AA32" s="2272"/>
      <c r="AB32" s="334"/>
      <c r="AC32" s="2272" t="str">
        <f>IF(TITLE_DATE_PR_CHANGE="",IF(TITLE_DATE_PR="","",TITLE_DATE_PR),TITLE_DATE_PR_CHANGE)</f>
        <v>46010</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466</v>
      </c>
      <c r="T33" s="2258"/>
      <c r="U33" s="1380"/>
      <c r="V33" s="2259" t="str">
        <f>IF(TITLE_NUMBER_PR_CHANGE="",IF(TITLE_NUMBER_PR="","",TITLE_NUMBER_PR),TITLE_NUMBER_PR_CHANGE)</f>
        <v>266-р</v>
      </c>
      <c r="W33" s="2259"/>
      <c r="X33" s="2259"/>
      <c r="Y33" s="2259"/>
      <c r="Z33" s="2259"/>
      <c r="AA33" s="2259"/>
      <c r="AB33" s="334"/>
      <c r="AC33" s="2259" t="str">
        <f>IF(TITLE_NUMBER_PR_CHANGE="",IF(TITLE_NUMBER_PR="","",TITLE_NUMBER_PR),TITLE_NUMBER_PR_CHANGE)</f>
        <v>266-р</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467</v>
      </c>
      <c r="AC34" s="334"/>
      <c r="AD34" s="334"/>
      <c r="AE34" s="334"/>
      <c r="AF34" s="334"/>
      <c r="AG34" s="334"/>
      <c r="AH34" s="334"/>
      <c r="AI34" s="286" t="s">
        <v>467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343</v>
      </c>
      <c r="T36" s="2135"/>
      <c r="U36" s="2135"/>
      <c r="V36" s="2135"/>
      <c r="W36" s="2135"/>
      <c r="X36" s="2135"/>
      <c r="Y36" s="2135"/>
      <c r="Z36" s="2135"/>
      <c r="AA36" s="2135"/>
      <c r="AB36" s="2135"/>
      <c r="AC36" s="2135"/>
      <c r="AD36" s="2135"/>
      <c r="AE36" s="2135"/>
      <c r="AF36" s="2135"/>
      <c r="AG36" s="2135"/>
      <c r="AH36" s="2135"/>
      <c r="AI36" s="2135"/>
      <c r="AJ36" s="2135"/>
      <c r="AK36" s="2135" t="s">
        <v>344</v>
      </c>
      <c r="AQ36" s="1163">
        <v>14</v>
      </c>
    </row>
    <row customHeight="1" ht="14.699999999999998">
      <c r="Q37" s="384"/>
      <c r="R37" s="384"/>
      <c r="S37" s="2281" t="s">
        <v>92</v>
      </c>
      <c r="T37" s="2217" t="s">
        <v>468</v>
      </c>
      <c r="U37" s="309"/>
      <c r="V37" s="2282" t="s">
        <v>469</v>
      </c>
      <c r="W37" s="2283"/>
      <c r="X37" s="2283"/>
      <c r="Y37" s="2283"/>
      <c r="Z37" s="2283"/>
      <c r="AA37" s="2284"/>
      <c r="AB37" s="2285" t="s">
        <v>470</v>
      </c>
      <c r="AC37" s="2282" t="s">
        <v>469</v>
      </c>
      <c r="AD37" s="2283"/>
      <c r="AE37" s="2283"/>
      <c r="AF37" s="2283"/>
      <c r="AG37" s="2283"/>
      <c r="AH37" s="2284"/>
      <c r="AI37" s="2285" t="s">
        <v>471</v>
      </c>
      <c r="AJ37" s="2288" t="s">
        <v>472</v>
      </c>
      <c r="AK37" s="2135"/>
      <c r="AQ37" s="1163">
        <v>14</v>
      </c>
    </row>
    <row customHeight="1" ht="35.699999999999996">
      <c r="Q38" s="384"/>
      <c r="R38" s="384"/>
      <c r="S38" s="2281"/>
      <c r="T38" s="2217"/>
      <c r="U38" s="1039"/>
      <c r="V38" s="1491" t="s">
        <v>538</v>
      </c>
      <c r="W38" s="2270" t="s">
        <v>475</v>
      </c>
      <c r="X38" s="2271"/>
      <c r="Y38" s="2270" t="s">
        <v>476</v>
      </c>
      <c r="Z38" s="2277"/>
      <c r="AA38" s="2271"/>
      <c r="AB38" s="2286"/>
      <c r="AC38" s="1491" t="s">
        <v>538</v>
      </c>
      <c r="AD38" s="2270" t="s">
        <v>475</v>
      </c>
      <c r="AE38" s="2271"/>
      <c r="AF38" s="2270" t="s">
        <v>476</v>
      </c>
      <c r="AG38" s="2277"/>
      <c r="AH38" s="2271"/>
      <c r="AI38" s="2286"/>
      <c r="AJ38" s="2289"/>
      <c r="AK38" s="2135"/>
      <c r="AQ38" s="1163">
        <v>34</v>
      </c>
    </row>
    <row customHeight="1" ht="90.3">
      <c r="A39" s="1378"/>
      <c r="B39" s="1378" t="s">
        <v>139</v>
      </c>
      <c r="C39" s="1378" t="s">
        <v>140</v>
      </c>
      <c r="D39" s="1378" t="s">
        <v>141</v>
      </c>
      <c r="E39" s="1372" t="s">
        <v>477</v>
      </c>
      <c r="F39" s="1372" t="s">
        <v>478</v>
      </c>
      <c r="G39" s="1372" t="s">
        <v>479</v>
      </c>
      <c r="H39" s="1372"/>
      <c r="I39" s="1372" t="s">
        <v>539</v>
      </c>
      <c r="J39" s="1372" t="s">
        <v>482</v>
      </c>
      <c r="K39" s="1372" t="s">
        <v>540</v>
      </c>
      <c r="L39" s="1372" t="s">
        <v>458</v>
      </c>
      <c r="Q39" s="384"/>
      <c r="R39" s="384"/>
      <c r="S39" s="2281"/>
      <c r="T39" s="2217"/>
      <c r="U39" s="310"/>
      <c r="V39" s="1491" t="s">
        <v>567</v>
      </c>
      <c r="W39" s="1230" t="s">
        <v>568</v>
      </c>
      <c r="X39" s="1230" t="s">
        <v>543</v>
      </c>
      <c r="Y39" s="1497" t="s">
        <v>486</v>
      </c>
      <c r="Z39" s="2278" t="s">
        <v>487</v>
      </c>
      <c r="AA39" s="2279"/>
      <c r="AB39" s="2287"/>
      <c r="AC39" s="1491" t="s">
        <v>567</v>
      </c>
      <c r="AD39" s="1230" t="s">
        <v>568</v>
      </c>
      <c r="AE39" s="1230" t="s">
        <v>543</v>
      </c>
      <c r="AF39" s="1497" t="s">
        <v>486</v>
      </c>
      <c r="AG39" s="2278" t="s">
        <v>487</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113</v>
      </c>
      <c r="T40" s="1263" t="s">
        <v>114</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314</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314</v>
      </c>
      <c r="B42" s="1371" t="s">
        <v>315</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440</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441</v>
      </c>
      <c r="AM42" s="508"/>
      <c r="AN42" s="508" t="str">
        <f>IF(T42="","",T42)</f>
        <v>Территория действия тарифа</v>
      </c>
      <c r="AO42" s="508"/>
      <c r="AP42" s="508"/>
      <c r="AQ42" s="1163">
        <v>23</v>
      </c>
    </row>
    <row customHeight="1" ht="24">
      <c r="A43" s="1371" t="s">
        <v>314</v>
      </c>
      <c r="B43" s="1371" t="s">
        <v>315</v>
      </c>
      <c r="C43" s="1371" t="s">
        <v>316</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565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566</v>
      </c>
      <c r="AM43" s="508"/>
      <c r="AN43" s="508" t="str">
        <f>IF(T43="","",T43)</f>
        <v>Наименование централизованной системы водоотведения</v>
      </c>
      <c r="AO43" s="508"/>
      <c r="AP43" s="508"/>
      <c r="AQ43" s="1163">
        <v>23</v>
      </c>
    </row>
    <row customHeight="1" ht="24">
      <c r="A44" s="1371" t="s">
        <v>314</v>
      </c>
      <c r="B44" s="1371" t="s">
        <v>315</v>
      </c>
      <c r="C44" s="1371" t="s">
        <v>316</v>
      </c>
      <c r="D44" s="1371" t="s">
        <v>570</v>
      </c>
      <c r="E44" s="2267"/>
      <c r="F44" s="2267"/>
      <c r="G44" s="2267"/>
      <c r="H44" s="2267"/>
      <c r="I44" s="2264" t="str">
        <f>S43&amp;".1"</f>
        <v>...1</v>
      </c>
      <c r="J44" s="1371"/>
      <c r="K44" s="1371"/>
      <c r="L44" s="1372"/>
      <c r="P44" s="2265">
        <v>1</v>
      </c>
      <c r="Q44" s="1489"/>
      <c r="R44" s="364"/>
      <c r="S44" s="1501" t="str">
        <f>$I44</f>
        <v>...1</v>
      </c>
      <c r="T44" s="293" t="s">
        <v>532</v>
      </c>
      <c r="U44" s="308"/>
      <c r="V44" s="2358"/>
      <c r="W44" s="2359"/>
      <c r="X44" s="2359"/>
      <c r="Y44" s="2359"/>
      <c r="Z44" s="2359"/>
      <c r="AA44" s="2359"/>
      <c r="AB44" s="2360"/>
      <c r="AC44" s="2361"/>
      <c r="AD44" s="2362"/>
      <c r="AE44" s="2362"/>
      <c r="AF44" s="2362"/>
      <c r="AG44" s="2362"/>
      <c r="AH44" s="2362"/>
      <c r="AI44" s="2362"/>
      <c r="AJ44" s="2363"/>
      <c r="AK44" s="1266" t="s">
        <v>533</v>
      </c>
      <c r="AM44" s="508"/>
      <c r="AN44" s="508" t="str">
        <f>IF(T44="","",T44)</f>
        <v>Наименование признака дифференциации</v>
      </c>
      <c r="AO44" s="508"/>
      <c r="AP44" s="508"/>
      <c r="AQ44" s="1163">
        <v>23</v>
      </c>
    </row>
    <row customHeight="1" ht="24">
      <c r="A45" s="1371" t="s">
        <v>314</v>
      </c>
      <c r="B45" s="1371" t="s">
        <v>315</v>
      </c>
      <c r="C45" s="1371" t="s">
        <v>316</v>
      </c>
      <c r="D45" s="1371" t="s">
        <v>570</v>
      </c>
      <c r="E45" s="2267"/>
      <c r="F45" s="2267"/>
      <c r="G45" s="2267"/>
      <c r="H45" s="2267"/>
      <c r="I45" s="2294"/>
      <c r="J45" s="2264" t="str">
        <f>I44&amp;".1"</f>
        <v>...1.1</v>
      </c>
      <c r="K45" s="1371"/>
      <c r="L45" s="1372" t="s">
        <v>449</v>
      </c>
      <c r="P45" s="2265"/>
      <c r="Q45" s="2265">
        <v>1</v>
      </c>
      <c r="R45" s="365"/>
      <c r="S45" s="1501" t="str">
        <f>$J45</f>
        <v>...1.1</v>
      </c>
      <c r="T45" s="294" t="s">
        <v>450</v>
      </c>
      <c r="U45" s="308"/>
      <c r="V45" s="2253"/>
      <c r="W45" s="2254"/>
      <c r="X45" s="2254"/>
      <c r="Y45" s="2254"/>
      <c r="Z45" s="2254"/>
      <c r="AA45" s="2254"/>
      <c r="AB45" s="2255"/>
      <c r="AC45" s="2253"/>
      <c r="AD45" s="2254"/>
      <c r="AE45" s="2254"/>
      <c r="AF45" s="2254"/>
      <c r="AG45" s="2254"/>
      <c r="AH45" s="2254"/>
      <c r="AI45" s="2254"/>
      <c r="AJ45" s="2255"/>
      <c r="AK45" s="1315" t="s">
        <v>534</v>
      </c>
      <c r="AM45" s="508"/>
      <c r="AN45" s="508" t="str">
        <f>IF(T45="","",T45)</f>
        <v>Группа потребителей</v>
      </c>
      <c r="AO45" s="508"/>
      <c r="AP45" s="508"/>
      <c r="AQ45" s="1163">
        <v>23</v>
      </c>
    </row>
    <row customHeight="1" ht="24">
      <c r="A46" s="1371" t="s">
        <v>314</v>
      </c>
      <c r="B46" s="1371" t="s">
        <v>315</v>
      </c>
      <c r="C46" s="1371" t="s">
        <v>316</v>
      </c>
      <c r="D46" s="1371" t="s">
        <v>570</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314</v>
      </c>
      <c r="B47" s="1371" t="s">
        <v>315</v>
      </c>
      <c r="C47" s="1371" t="s">
        <v>316</v>
      </c>
      <c r="D47" s="1371" t="s">
        <v>570</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314</v>
      </c>
      <c r="B48" s="1371" t="s">
        <v>315</v>
      </c>
      <c r="C48" s="1371" t="s">
        <v>316</v>
      </c>
      <c r="D48" s="1371" t="s">
        <v>570</v>
      </c>
      <c r="E48" s="2267"/>
      <c r="F48" s="2267"/>
      <c r="G48" s="2267"/>
      <c r="H48" s="2267"/>
      <c r="I48" s="2294"/>
      <c r="J48" s="2264"/>
      <c r="K48" s="1371"/>
      <c r="L48" s="1372"/>
      <c r="P48" s="2265"/>
      <c r="Q48" s="2265"/>
      <c r="R48" s="364"/>
      <c r="S48" s="1286"/>
      <c r="T48" s="295" t="s">
        <v>535</v>
      </c>
      <c r="U48" s="375"/>
      <c r="V48" s="375"/>
      <c r="W48" s="375"/>
      <c r="X48" s="375"/>
      <c r="Y48" s="375"/>
      <c r="Z48" s="375"/>
      <c r="AA48" s="375"/>
      <c r="AB48" s="375"/>
      <c r="AC48" s="375"/>
      <c r="AD48" s="375"/>
      <c r="AE48" s="375"/>
      <c r="AF48" s="375"/>
      <c r="AG48" s="375"/>
      <c r="AH48" s="375"/>
      <c r="AI48" s="375"/>
      <c r="AJ48" s="375"/>
      <c r="AK48" s="1266" t="s">
        <v>536</v>
      </c>
      <c r="AM48" s="508"/>
      <c r="AN48" s="508" t="str">
        <f>IF(T48="","",T48)</f>
        <v>Добавить значение признака дифференциации</v>
      </c>
      <c r="AO48" s="508"/>
      <c r="AP48" s="508"/>
      <c r="AQ48" s="1163">
        <v>20</v>
      </c>
    </row>
    <row customHeight="1" ht="22.049999999999997">
      <c r="A49" s="1371" t="s">
        <v>314</v>
      </c>
      <c r="B49" s="1371" t="s">
        <v>315</v>
      </c>
      <c r="C49" s="1371" t="s">
        <v>316</v>
      </c>
      <c r="D49" s="1371" t="s">
        <v>570</v>
      </c>
      <c r="E49" s="2267"/>
      <c r="F49" s="2267"/>
      <c r="G49" s="2267"/>
      <c r="H49" s="2267"/>
      <c r="I49" s="2264"/>
      <c r="J49" s="1371"/>
      <c r="K49" s="1371"/>
      <c r="L49" s="1372"/>
      <c r="P49" s="2265"/>
      <c r="Q49" s="1489"/>
      <c r="R49" s="364"/>
      <c r="S49" s="1286"/>
      <c r="T49" s="373" t="s">
        <v>455</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314</v>
      </c>
      <c r="B50" s="1371" t="s">
        <v>315</v>
      </c>
      <c r="C50" s="1371" t="s">
        <v>316</v>
      </c>
      <c r="D50" s="1371" t="s">
        <v>570</v>
      </c>
      <c r="E50" s="2267"/>
      <c r="F50" s="2267"/>
      <c r="G50" s="2267"/>
      <c r="H50" s="2266"/>
      <c r="I50" s="1371"/>
      <c r="J50" s="1371"/>
      <c r="K50" s="1371"/>
      <c r="L50" s="1372"/>
      <c r="M50" s="1373"/>
      <c r="N50" s="1373"/>
      <c r="O50" s="545"/>
      <c r="P50" s="368"/>
      <c r="Q50" s="383"/>
      <c r="R50" s="363"/>
      <c r="S50" s="1286"/>
      <c r="T50" s="380" t="s">
        <v>537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314</v>
      </c>
      <c r="B51" s="1351" t="s">
        <v>315</v>
      </c>
      <c r="C51" s="1322"/>
      <c r="D51" s="1322"/>
      <c r="E51" s="2267"/>
      <c r="F51" s="2266"/>
      <c r="G51" s="1322"/>
      <c r="H51" s="1322"/>
      <c r="I51" s="1322"/>
      <c r="J51" s="1322"/>
      <c r="K51" s="1322"/>
      <c r="L51" s="1502"/>
      <c r="M51" s="1329"/>
      <c r="N51" s="1329"/>
      <c r="P51" s="1324"/>
      <c r="Q51" s="1325"/>
      <c r="R51" s="1324"/>
      <c r="S51" s="1330"/>
      <c r="T51" s="1333" t="s">
        <v>173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314</v>
      </c>
      <c r="B52" s="1351"/>
      <c r="C52" s="1351"/>
      <c r="D52" s="1351"/>
      <c r="E52" s="2266"/>
      <c r="F52" s="1351"/>
      <c r="G52" s="1351"/>
      <c r="H52" s="1351"/>
      <c r="I52" s="1351"/>
      <c r="J52" s="1351"/>
      <c r="K52" s="1351"/>
      <c r="L52" s="1354"/>
      <c r="M52" s="1329"/>
      <c r="N52" s="1329"/>
      <c r="O52" s="526"/>
      <c r="P52" s="388"/>
      <c r="Q52" s="1352"/>
      <c r="R52" s="388"/>
      <c r="S52" s="1330"/>
      <c r="T52" s="1333" t="s">
        <v>174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198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86</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0D77A-8C4A-0452-624E-0.1D5F7A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127</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440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441</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565</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566</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445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446</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65</v>
      </c>
      <c r="AB8" s="1742"/>
      <c r="AC8" s="1477" t="s">
        <v>65</v>
      </c>
      <c r="AD8" s="2193" t="s">
        <v>65</v>
      </c>
      <c r="AE8" s="2334"/>
      <c r="AF8" s="2213">
        <v>1</v>
      </c>
      <c r="AG8" s="2371"/>
      <c r="AH8" s="2115" t="s">
        <v>65</v>
      </c>
      <c r="AI8" s="2334"/>
      <c r="AJ8" s="2213">
        <v>1</v>
      </c>
      <c r="AK8" s="2335" t="s">
        <v>28</v>
      </c>
      <c r="AL8" s="2115" t="s">
        <v>65</v>
      </c>
      <c r="AM8" s="2200"/>
      <c r="AN8" s="2213">
        <v>1</v>
      </c>
      <c r="AO8" s="2365"/>
      <c r="AP8" s="2366" t="s">
        <v>65</v>
      </c>
      <c r="AQ8" s="319"/>
      <c r="AR8" s="1494">
        <v>1</v>
      </c>
      <c r="AS8" s="1500" t="s">
        <v>28</v>
      </c>
      <c r="AT8" s="759"/>
      <c r="AU8" s="1265"/>
      <c r="AV8" s="759"/>
      <c r="AW8" s="1265"/>
      <c r="AX8" s="1742"/>
      <c r="AY8" s="1477" t="s">
        <v>65</v>
      </c>
      <c r="AZ8" s="1742"/>
      <c r="BA8" s="1477" t="s">
        <v>65</v>
      </c>
      <c r="BB8" s="1356"/>
      <c r="BC8" s="2261" t="s">
        <v>550</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551</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571</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572</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554</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517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173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174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65</v>
      </c>
      <c r="AZ20" s="1744"/>
      <c r="BA20" s="1493" t="s">
        <v>65</v>
      </c>
      <c r="BI20" s="1163">
        <v>0</v>
      </c>
    </row>
    <row customHeight="1" ht="14.25" hidden="1">
      <c r="BD21" s="504"/>
      <c r="BE21" s="504"/>
      <c r="BF21" s="504"/>
      <c r="BG21" s="504"/>
      <c r="BH21" s="504"/>
      <c r="BI21" s="1163">
        <v>0</v>
      </c>
    </row>
    <row customHeight="1" ht="14.25" hidden="1">
      <c r="O22" s="1375" t="s">
        <v>457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458</v>
      </c>
      <c r="P24" s="1516"/>
      <c r="Q24" s="1518"/>
      <c r="R24" s="1518"/>
      <c r="AA24" s="1515" t="s">
        <v>460</v>
      </c>
      <c r="AC24" s="1515" t="s">
        <v>461</v>
      </c>
      <c r="AD24" s="1515" t="s">
        <v>518</v>
      </c>
      <c r="AH24" s="1515" t="s">
        <v>518</v>
      </c>
      <c r="AK24" s="1515" t="s">
        <v>555</v>
      </c>
      <c r="AL24" s="1515" t="s">
        <v>518</v>
      </c>
      <c r="AP24" s="1515" t="s">
        <v>518</v>
      </c>
      <c r="AY24" s="1515" t="s">
        <v>460</v>
      </c>
      <c r="BA24" s="1515" t="s">
        <v>461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"ТЭК СПБ"</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Комитет по тарифам Санкт-Петербурга</v>
      </c>
      <c r="W31" s="2259"/>
      <c r="X31" s="2259"/>
      <c r="Y31" s="2259"/>
      <c r="Z31" s="2259"/>
      <c r="AA31" s="2259"/>
      <c r="AB31" s="2259"/>
      <c r="AC31" s="334"/>
      <c r="AD31" s="2259" t="str">
        <f>IF(TITLE_NAME_OR_PR_CHANGE="",IF(TITLE_NAME_OR_PR="","",TITLE_NAME_OR_PR),TITLE_NAME_OR_PR_CHANGE)</f>
        <v>Комитет по тарифам Санкт-Петербурга</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463</v>
      </c>
      <c r="T32" s="2258"/>
      <c r="U32" s="1380"/>
      <c r="V32" s="2272" t="str">
        <f>IF(TITLE_DATE_PR_CHANGE="",IF(TITLE_DATE_PR="","",TITLE_DATE_PR),TITLE_DATE_PR_CHANGE)</f>
        <v>46010</v>
      </c>
      <c r="W32" s="2272"/>
      <c r="X32" s="2272"/>
      <c r="Y32" s="2272"/>
      <c r="Z32" s="2272"/>
      <c r="AA32" s="2272"/>
      <c r="AB32" s="2272"/>
      <c r="AC32" s="334"/>
      <c r="AD32" s="2272" t="str">
        <f>IF(TITLE_DATE_PR_CHANGE="",IF(TITLE_DATE_PR="","",TITLE_DATE_PR),TITLE_DATE_PR_CHANGE)</f>
        <v>46010</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464</v>
      </c>
      <c r="T33" s="2258"/>
      <c r="U33" s="1380"/>
      <c r="V33" s="2259" t="str">
        <f>IF(TITLE_NUMBER_PR_CHANGE="",IF(TITLE_NUMBER_PR="","",TITLE_NUMBER_PR),TITLE_NUMBER_PR_CHANGE)</f>
        <v>266-р</v>
      </c>
      <c r="W33" s="2259"/>
      <c r="X33" s="2259"/>
      <c r="Y33" s="2259"/>
      <c r="Z33" s="2259"/>
      <c r="AA33" s="2259"/>
      <c r="AB33" s="2259"/>
      <c r="AC33" s="334"/>
      <c r="AD33" s="2259" t="str">
        <f>IF(TITLE_NUMBER_PR_CHANGE="",IF(TITLE_NUMBER_PR="","",TITLE_NUMBER_PR),TITLE_NUMBER_PR_CHANGE)</f>
        <v>266-р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https://tarifspb.ru/tariffs/document/2287/
Официальный сайт Комитета по тарифам Санкт-Петербурга в сети интернет</v>
      </c>
      <c r="W34" s="2259"/>
      <c r="X34" s="2259"/>
      <c r="Y34" s="2259"/>
      <c r="Z34" s="2259"/>
      <c r="AA34" s="2259"/>
      <c r="AB34" s="2259"/>
      <c r="AC34" s="334"/>
      <c r="AD34" s="2259" t="str">
        <f>IF(TITLE_IST_PUB_CHANGE="",IF(TITLE_IST_PUB="","",TITLE_IST_PUB),TITLE_IST_PUB_CHANGE)</f>
        <v>https://tarifspb.ru/tariffs/document/2287/
Официальный сайт Комитета по тарифам Санкт-Петербурга в сети интернет</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463</v>
      </c>
      <c r="T36" s="2258"/>
      <c r="U36" s="1380"/>
      <c r="V36" s="2272" t="str">
        <f>IF(TITLE_DATE_PR_CHANGE="",IF(TITLE_DATE_PR="","",TITLE_DATE_PR),TITLE_DATE_PR_CHANGE)</f>
        <v>46010</v>
      </c>
      <c r="W36" s="2272"/>
      <c r="X36" s="2272"/>
      <c r="Y36" s="2272"/>
      <c r="Z36" s="2272"/>
      <c r="AA36" s="2272"/>
      <c r="AB36" s="2272"/>
      <c r="AC36" s="334"/>
      <c r="AD36" s="2272" t="str">
        <f>IF(TITLE_DATE_PR_CHANGE="",IF(TITLE_DATE_PR="","",TITLE_DATE_PR),TITLE_DATE_PR_CHANGE)</f>
        <v>46010</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464</v>
      </c>
      <c r="T37" s="2258"/>
      <c r="U37" s="1380"/>
      <c r="V37" s="2259" t="str">
        <f>IF(TITLE_NUMBER_PR_CHANGE="",IF(TITLE_NUMBER_PR="","",TITLE_NUMBER_PR),TITLE_NUMBER_PR_CHANGE)</f>
        <v>266-р</v>
      </c>
      <c r="W37" s="2259"/>
      <c r="X37" s="2259"/>
      <c r="Y37" s="2259"/>
      <c r="Z37" s="2259"/>
      <c r="AA37" s="2259"/>
      <c r="AB37" s="2259"/>
      <c r="AC37" s="334"/>
      <c r="AD37" s="2259" t="str">
        <f>IF(TITLE_NUMBER_PR_CHANGE="",IF(TITLE_NUMBER_PR="","",TITLE_NUMBER_PR),TITLE_NUMBER_PR_CHANGE)</f>
        <v>266-р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467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467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343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344</v>
      </c>
      <c r="BI40" s="1163">
        <v>14</v>
      </c>
    </row>
    <row customHeight="1" ht="14.699999999999998">
      <c r="Q41" s="299"/>
      <c r="R41" s="384"/>
      <c r="S41" s="2281" t="s">
        <v>92</v>
      </c>
      <c r="T41" s="2217" t="s">
        <v>556</v>
      </c>
      <c r="U41" s="309"/>
      <c r="V41" s="2282" t="s">
        <v>469</v>
      </c>
      <c r="W41" s="2283"/>
      <c r="X41" s="2283"/>
      <c r="Y41" s="2283"/>
      <c r="Z41" s="2283"/>
      <c r="AA41" s="2283"/>
      <c r="AB41" s="2284"/>
      <c r="AC41" s="2285" t="s">
        <v>470</v>
      </c>
      <c r="AD41" s="2336" t="s">
        <v>573</v>
      </c>
      <c r="AE41" s="2299"/>
      <c r="AF41" s="2299"/>
      <c r="AG41" s="2337"/>
      <c r="AH41" s="2336" t="s">
        <v>574</v>
      </c>
      <c r="AI41" s="2299"/>
      <c r="AJ41" s="2299"/>
      <c r="AK41" s="2337"/>
      <c r="AL41" s="2336" t="s">
        <v>575</v>
      </c>
      <c r="AM41" s="2299"/>
      <c r="AN41" s="2299"/>
      <c r="AO41" s="2337"/>
      <c r="AP41" s="2336" t="s">
        <v>560</v>
      </c>
      <c r="AQ41" s="2299"/>
      <c r="AR41" s="2299"/>
      <c r="AS41" s="2337"/>
      <c r="AT41" s="2282" t="s">
        <v>469</v>
      </c>
      <c r="AU41" s="2283"/>
      <c r="AV41" s="2283"/>
      <c r="AW41" s="2283"/>
      <c r="AX41" s="2283"/>
      <c r="AY41" s="2283"/>
      <c r="AZ41" s="2284"/>
      <c r="BA41" s="2285" t="s">
        <v>470</v>
      </c>
      <c r="BB41" s="2288" t="s">
        <v>472</v>
      </c>
      <c r="BC41" s="2135"/>
      <c r="BI41" s="1163">
        <v>14</v>
      </c>
    </row>
    <row customHeight="1" ht="35.699999999999996">
      <c r="Q42" s="299"/>
      <c r="R42" s="384"/>
      <c r="S42" s="2281"/>
      <c r="T42" s="2217"/>
      <c r="U42" s="1039"/>
      <c r="V42" s="2200" t="s">
        <v>561</v>
      </c>
      <c r="W42" s="2201"/>
      <c r="X42" s="2200" t="s">
        <v>562</v>
      </c>
      <c r="Y42" s="2201"/>
      <c r="Z42" s="2302" t="s">
        <v>563</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576</v>
      </c>
      <c r="AU42" s="2201"/>
      <c r="AV42" s="2200" t="s">
        <v>577</v>
      </c>
      <c r="AW42" s="2201"/>
      <c r="AX42" s="2302" t="s">
        <v>563</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139</v>
      </c>
      <c r="C44" s="1378" t="s">
        <v>140</v>
      </c>
      <c r="D44" s="1378" t="s">
        <v>141</v>
      </c>
      <c r="E44" s="1372" t="s">
        <v>477</v>
      </c>
      <c r="F44" s="1372" t="s">
        <v>478</v>
      </c>
      <c r="G44" s="1372" t="s">
        <v>479</v>
      </c>
      <c r="H44" s="1372" t="s">
        <v>480</v>
      </c>
      <c r="I44" s="1372" t="s">
        <v>481</v>
      </c>
      <c r="J44" s="1372" t="s">
        <v>482</v>
      </c>
      <c r="K44" s="1372" t="s">
        <v>483</v>
      </c>
      <c r="L44" s="1372" t="s">
        <v>458</v>
      </c>
      <c r="Q44" s="299"/>
      <c r="R44" s="384"/>
      <c r="S44" s="2281"/>
      <c r="T44" s="2217"/>
      <c r="U44" s="310"/>
      <c r="V44" s="1487" t="s">
        <v>527</v>
      </c>
      <c r="W44" s="1487" t="s">
        <v>528</v>
      </c>
      <c r="X44" s="1487" t="s">
        <v>527</v>
      </c>
      <c r="Y44" s="1487" t="s">
        <v>528</v>
      </c>
      <c r="Z44" s="1497" t="s">
        <v>486</v>
      </c>
      <c r="AA44" s="2278" t="s">
        <v>487</v>
      </c>
      <c r="AB44" s="2279"/>
      <c r="AC44" s="2287"/>
      <c r="AD44" s="2341"/>
      <c r="AE44" s="2342"/>
      <c r="AF44" s="2342"/>
      <c r="AG44" s="2343"/>
      <c r="AH44" s="2341"/>
      <c r="AI44" s="2342"/>
      <c r="AJ44" s="2342"/>
      <c r="AK44" s="2343"/>
      <c r="AL44" s="2341"/>
      <c r="AM44" s="2342"/>
      <c r="AN44" s="2342"/>
      <c r="AO44" s="2343"/>
      <c r="AP44" s="2341"/>
      <c r="AQ44" s="2342"/>
      <c r="AR44" s="2342"/>
      <c r="AS44" s="2343"/>
      <c r="AT44" s="1487" t="s">
        <v>527</v>
      </c>
      <c r="AU44" s="1487" t="s">
        <v>528</v>
      </c>
      <c r="AV44" s="1487" t="s">
        <v>527</v>
      </c>
      <c r="AW44" s="1487" t="s">
        <v>528</v>
      </c>
      <c r="AX44" s="1497" t="s">
        <v>486</v>
      </c>
      <c r="AY44" s="2278" t="s">
        <v>487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113</v>
      </c>
      <c r="T45" s="1263" t="s">
        <v>114</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319</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127</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319</v>
      </c>
      <c r="B47" s="1371" t="s">
        <v>320</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440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441</v>
      </c>
      <c r="BE47" s="508"/>
      <c r="BF47" s="508" t="str">
        <f>IF(T47="","",T47)</f>
        <v>Территория действия тарифа</v>
      </c>
      <c r="BG47" s="508"/>
      <c r="BH47" s="508"/>
      <c r="BI47" s="1163">
        <v>21</v>
      </c>
    </row>
    <row customHeight="1" ht="35.699999999999996">
      <c r="A48" s="1371" t="s">
        <v>319</v>
      </c>
      <c r="B48" s="1371" t="s">
        <v>320</v>
      </c>
      <c r="C48" s="1371" t="s">
        <v>321</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565</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566</v>
      </c>
      <c r="BE48" s="508"/>
      <c r="BF48" s="508" t="str">
        <f>IF(T48="","",T48)</f>
        <v>Наименование централизованной системы водоотведения</v>
      </c>
      <c r="BG48" s="508"/>
      <c r="BH48" s="508"/>
      <c r="BI48" s="1163">
        <v>34</v>
      </c>
    </row>
    <row s="1650" customFormat="1" customHeight="1" ht="0">
      <c r="A49" s="1351" t="s">
        <v>319</v>
      </c>
      <c r="B49" s="1351" t="s">
        <v>320</v>
      </c>
      <c r="C49" s="1351" t="s">
        <v>321</v>
      </c>
      <c r="D49" s="1351" t="s">
        <v>578</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445</v>
      </c>
      <c r="BE49" s="508"/>
      <c r="BF49" s="508" t="str">
        <f>IF(T49="","",T49)</f>
        <v/>
      </c>
      <c r="BG49" s="508"/>
      <c r="BH49" s="508"/>
      <c r="BI49" s="519">
        <v>0</v>
      </c>
    </row>
    <row s="1650" customFormat="1" customHeight="1" ht="0">
      <c r="A50" s="1351" t="s">
        <v>319</v>
      </c>
      <c r="B50" s="1351" t="s">
        <v>320</v>
      </c>
      <c r="C50" s="1351" t="s">
        <v>321</v>
      </c>
      <c r="D50" s="1351" t="s">
        <v>578</v>
      </c>
      <c r="E50" s="2267"/>
      <c r="F50" s="2267"/>
      <c r="G50" s="2267"/>
      <c r="H50" s="2267"/>
      <c r="I50" s="2264" t="str">
        <f>S49&amp;".1"</f>
        <v>.1</v>
      </c>
      <c r="J50" s="1351"/>
      <c r="K50" s="1351"/>
      <c r="L50" s="1354" t="s">
        <v>446</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319</v>
      </c>
      <c r="B51" s="1351" t="s">
        <v>320</v>
      </c>
      <c r="C51" s="1351" t="s">
        <v>321</v>
      </c>
      <c r="D51" s="1351" t="s">
        <v>578</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319</v>
      </c>
      <c r="B52" s="1371" t="s">
        <v>320</v>
      </c>
      <c r="C52" s="1371" t="s">
        <v>321</v>
      </c>
      <c r="D52" s="1371" t="s">
        <v>578</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65</v>
      </c>
      <c r="AB52" s="1742"/>
      <c r="AC52" s="1477" t="s">
        <v>65</v>
      </c>
      <c r="AD52" s="2193" t="s">
        <v>65</v>
      </c>
      <c r="AE52" s="2334"/>
      <c r="AF52" s="2213">
        <v>1</v>
      </c>
      <c r="AG52" s="2371"/>
      <c r="AH52" s="2115" t="s">
        <v>65</v>
      </c>
      <c r="AI52" s="2334"/>
      <c r="AJ52" s="2213">
        <v>1</v>
      </c>
      <c r="AK52" s="2335" t="s">
        <v>28</v>
      </c>
      <c r="AL52" s="2115" t="s">
        <v>65</v>
      </c>
      <c r="AM52" s="2200"/>
      <c r="AN52" s="2213">
        <v>1</v>
      </c>
      <c r="AO52" s="2365"/>
      <c r="AP52" s="2366" t="s">
        <v>65</v>
      </c>
      <c r="AQ52" s="319"/>
      <c r="AR52" s="1494">
        <v>1</v>
      </c>
      <c r="AS52" s="1500" t="s">
        <v>28</v>
      </c>
      <c r="AT52" s="759"/>
      <c r="AU52" s="1265"/>
      <c r="AV52" s="759"/>
      <c r="AW52" s="1265"/>
      <c r="AX52" s="1742"/>
      <c r="AY52" s="1477" t="s">
        <v>65</v>
      </c>
      <c r="AZ52" s="1742"/>
      <c r="BA52" s="1477" t="s">
        <v>65</v>
      </c>
      <c r="BB52" s="1356"/>
      <c r="BC52" s="2261" t="s">
        <v>550</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551</v>
      </c>
      <c r="AT53" s="1401"/>
      <c r="AU53" s="1504"/>
      <c r="AV53" s="1401"/>
      <c r="AW53" s="1504"/>
      <c r="AX53" s="1401"/>
      <c r="AY53" s="1401"/>
      <c r="AZ53" s="1401"/>
      <c r="BA53" s="1401"/>
      <c r="BB53" s="1405"/>
      <c r="BC53" s="2262"/>
      <c r="BE53" s="508"/>
      <c r="BF53" s="508"/>
      <c r="BG53" s="508"/>
      <c r="BH53" s="508"/>
      <c r="BI53" s="1163">
        <v>11</v>
      </c>
    </row>
    <row customHeight="1" ht="11.549999999999999">
      <c r="A54" s="1371" t="s">
        <v>319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571</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319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572</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319</v>
      </c>
      <c r="B56" s="1371" t="s">
        <v>320</v>
      </c>
      <c r="C56" s="1371" t="s">
        <v>321</v>
      </c>
      <c r="D56" s="1371" t="s">
        <v>578</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554</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319</v>
      </c>
      <c r="B57" s="1371" t="s">
        <v>320</v>
      </c>
      <c r="C57" s="1371" t="s">
        <v>321</v>
      </c>
      <c r="D57" s="1371" t="s">
        <v>578</v>
      </c>
      <c r="E57" s="2267"/>
      <c r="F57" s="2267"/>
      <c r="G57" s="2267"/>
      <c r="H57" s="2267"/>
      <c r="I57" s="2294"/>
      <c r="J57" s="2264"/>
      <c r="K57" s="1371"/>
      <c r="L57" s="1372"/>
      <c r="P57" s="2265"/>
      <c r="Q57" s="2265"/>
      <c r="R57" s="364"/>
      <c r="S57" s="1286"/>
      <c r="T57" s="295" t="s">
        <v>517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319</v>
      </c>
      <c r="B58" s="1351" t="s">
        <v>320</v>
      </c>
      <c r="C58" s="1351" t="s">
        <v>321</v>
      </c>
      <c r="D58" s="1351" t="s">
        <v>578</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319</v>
      </c>
      <c r="B59" s="1351" t="s">
        <v>320</v>
      </c>
      <c r="C59" s="1351" t="s">
        <v>321</v>
      </c>
      <c r="D59" s="1351" t="s">
        <v>578</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319</v>
      </c>
      <c r="B60" s="1351" t="s">
        <v>320</v>
      </c>
      <c r="C60" s="1351" t="s">
        <v>321</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319</v>
      </c>
      <c r="B61" s="1351" t="s">
        <v>320</v>
      </c>
      <c r="C61" s="1322"/>
      <c r="D61" s="1322"/>
      <c r="E61" s="2267"/>
      <c r="F61" s="2266"/>
      <c r="G61" s="1322"/>
      <c r="H61" s="1322"/>
      <c r="I61" s="1322"/>
      <c r="J61" s="1322"/>
      <c r="K61" s="1322"/>
      <c r="L61" s="1502"/>
      <c r="M61" s="1329"/>
      <c r="N61" s="1329"/>
      <c r="P61" s="1324"/>
      <c r="Q61" s="1325"/>
      <c r="R61" s="1324"/>
      <c r="S61" s="1330"/>
      <c r="T61" s="1333" t="s">
        <v>173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319</v>
      </c>
      <c r="B62" s="1351"/>
      <c r="C62" s="1351"/>
      <c r="D62" s="1351"/>
      <c r="E62" s="2266"/>
      <c r="F62" s="1351"/>
      <c r="G62" s="1351"/>
      <c r="H62" s="1351"/>
      <c r="I62" s="1351"/>
      <c r="J62" s="1351"/>
      <c r="K62" s="1351"/>
      <c r="L62" s="1354"/>
      <c r="M62" s="1329"/>
      <c r="N62" s="1329"/>
      <c r="O62" s="526"/>
      <c r="P62" s="388"/>
      <c r="Q62" s="1352"/>
      <c r="R62" s="388"/>
      <c r="S62" s="1330"/>
      <c r="T62" s="1333" t="s">
        <v>174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198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86</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E63A8-6D98-BEFA-8741-0.F747EBD7}" mc:Ignorable="x14ac xr xr2 xr3">
  <sheetPr>
    <tabColor rgb="FFCCCCFF"/>
    <pageSetUpPr fitToPage="1"/>
  </sheetPr>
  <dimension ref="A1:AC29"/>
  <sheetViews>
    <sheetView topLeftCell="A1" showGridLines="0" zoomScale="90" workbookViewId="0">
      <selection activeCell="H24" sqref="H24"/>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87</v>
      </c>
      <c r="H1" s="502" t="s">
        <v>88</v>
      </c>
      <c r="I1" s="235" t="s">
        <v>89</v>
      </c>
      <c r="J1" s="255" t="s">
        <v>87</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90</v>
      </c>
      <c r="F8" s="2110"/>
      <c r="G8" s="2111"/>
      <c r="H8" s="2112" t="s">
        <v>91</v>
      </c>
      <c r="I8" s="2112"/>
      <c r="J8" s="163"/>
      <c r="K8" s="163"/>
      <c r="L8" s="163"/>
      <c r="M8" s="163"/>
      <c r="N8" s="234"/>
      <c r="O8" s="163"/>
      <c r="P8" s="233"/>
      <c r="Q8" s="233"/>
      <c r="R8" s="233"/>
      <c r="S8" s="233"/>
      <c r="AC8" s="124">
        <v>14</v>
      </c>
    </row>
    <row s="1827" customFormat="1" customHeight="1" ht="21">
      <c r="A9" s="766"/>
      <c r="B9" s="425"/>
      <c r="C9" s="766"/>
      <c r="D9" s="172"/>
      <c r="E9" s="785" t="s">
        <v>92</v>
      </c>
      <c r="F9" s="785"/>
      <c r="G9" s="180" t="s">
        <v>93</v>
      </c>
      <c r="H9" s="180" t="s">
        <v>93</v>
      </c>
      <c r="I9" s="180" t="s">
        <v>89</v>
      </c>
      <c r="J9" s="163"/>
      <c r="K9" s="163"/>
      <c r="L9" s="163"/>
      <c r="M9" s="163"/>
      <c r="N9" s="234"/>
      <c r="O9" s="163"/>
      <c r="P9" s="233"/>
      <c r="Q9" s="233"/>
      <c r="R9" s="233"/>
      <c r="S9" s="233"/>
      <c r="AC9" s="124">
        <v>20</v>
      </c>
    </row>
    <row customHeight="1" ht="11.549999999999999">
      <c r="D10" s="184"/>
      <c r="E10" s="786" t="s">
        <v>94</v>
      </c>
      <c r="F10" s="786"/>
      <c r="G10" s="231" t="s">
        <v>95</v>
      </c>
      <c r="H10" s="231" t="s">
        <v>96</v>
      </c>
      <c r="I10" s="231" t="s">
        <v>97</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98</v>
      </c>
      <c r="K11" s="163"/>
      <c r="L11" s="163"/>
      <c r="M11" s="163" t="s">
        <v>99</v>
      </c>
      <c r="N11" s="234" t="s">
        <v>100</v>
      </c>
      <c r="O11" s="163" t="s">
        <v>101</v>
      </c>
      <c r="P11" s="233"/>
      <c r="Q11" s="233"/>
      <c r="R11" s="233"/>
      <c r="S11" s="233"/>
      <c r="AC11" s="124">
        <v>1</v>
      </c>
    </row>
    <row s="1827" customFormat="1" customHeight="1" ht="15">
      <c r="A12" s="2107">
        <v>1</v>
      </c>
      <c r="B12" s="425"/>
      <c r="C12" s="766"/>
      <c r="D12" s="790"/>
      <c r="E12" s="227">
        <f>A12</f>
        <v>1</v>
      </c>
      <c r="F12" s="810" t="s">
        <v>102</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103</v>
      </c>
      <c r="G13" s="801" t="s">
        <v>104</v>
      </c>
      <c r="H13" s="801" t="s">
        <v>104</v>
      </c>
      <c r="I13" s="799" t="s">
        <v>105</v>
      </c>
      <c r="J13" s="508">
        <f>MERGEVALUE(G13)</f>
      </c>
      <c r="K13" s="519"/>
      <c r="L13" s="519"/>
      <c r="M13" s="508" t="str">
        <f t="array" ref="M13:M13">IF(ISERROR(MATCH(MID(N13,1,250),MID(note_ter,1,250),0)),"n","y")</f>
        <v>n</v>
      </c>
      <c r="N13" s="519"/>
      <c r="O13" s="508" t="str">
        <f>H13&amp;"("&amp;I13&amp;")"</f>
        <v>город Санкт-Петербург(40000000)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106</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107</v>
      </c>
      <c r="H15" s="186"/>
      <c r="I15" s="187"/>
      <c r="J15" s="257"/>
      <c r="K15" s="163"/>
      <c r="L15" s="163"/>
      <c r="M15" s="163"/>
      <c r="N15" s="234" t="s">
        <v>108</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86</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141CD-3C16-E6DD-DB49-0.5003CCF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127</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440</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441</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579</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580</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532</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533</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449</v>
      </c>
      <c r="P6" s="2265"/>
      <c r="Q6" s="2265">
        <v>1</v>
      </c>
      <c r="R6" s="365"/>
      <c r="S6" s="1501">
        <f>$J6</f>
      </c>
      <c r="T6" s="294" t="s">
        <v>450</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534</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65</v>
      </c>
      <c r="AE7" s="2273"/>
      <c r="AF7" s="2115" t="s">
        <v>65</v>
      </c>
      <c r="AG7" s="759"/>
      <c r="AH7" s="759"/>
      <c r="AI7" s="759"/>
      <c r="AJ7" s="759"/>
      <c r="AK7" s="759"/>
      <c r="AL7" s="759"/>
      <c r="AM7" s="759"/>
      <c r="AN7" s="2273"/>
      <c r="AO7" s="2115" t="s">
        <v>65</v>
      </c>
      <c r="AP7" s="2295"/>
      <c r="AQ7" s="2115" t="s">
        <v>65</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535</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536</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455</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537</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173</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174</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65</v>
      </c>
      <c r="AP15" s="2275"/>
      <c r="AQ15" s="2276" t="s">
        <v>65</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457</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458</v>
      </c>
      <c r="P20" s="1370"/>
      <c r="Q20" s="1450"/>
      <c r="R20" s="1450"/>
      <c r="S20" s="737"/>
      <c r="T20" s="1168" t="s">
        <v>459</v>
      </c>
      <c r="W20" s="1374"/>
      <c r="X20" s="1374"/>
      <c r="Y20" s="1374"/>
      <c r="Z20" s="1374"/>
      <c r="AA20" s="1374"/>
      <c r="AB20" s="1374"/>
      <c r="AD20" s="194" t="s">
        <v>460</v>
      </c>
      <c r="AF20" s="194" t="s">
        <v>461</v>
      </c>
      <c r="AG20" s="1168" t="s">
        <v>459</v>
      </c>
      <c r="AH20" s="1374"/>
      <c r="AI20" s="1374"/>
      <c r="AJ20" s="1374"/>
      <c r="AK20" s="1374"/>
      <c r="AL20" s="1374"/>
      <c r="AO20" s="194" t="s">
        <v>462</v>
      </c>
      <c r="AQ20" s="194" t="s">
        <v>461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"ТЭК СПБ"</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2259"/>
      <c r="AC27" s="2259"/>
      <c r="AD27" s="2259"/>
      <c r="AE27" s="2259"/>
      <c r="AF27" s="334"/>
      <c r="AG27" s="2259" t="str">
        <f>IF(TITLE_NAME_OR_PR_CHANGE="",IF(TITLE_NAME_OR_PR="","",TITLE_NAME_OR_PR),TITLE_NAME_OR_PR_CHANGE)</f>
        <v>Комитет по тарифам Санкт-Петербурга</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c r="A28" s="1376"/>
      <c r="B28" s="1376"/>
      <c r="C28" s="1376"/>
      <c r="D28" s="1376"/>
      <c r="E28" s="1376"/>
      <c r="F28" s="1376"/>
      <c r="G28" s="1376"/>
      <c r="H28" s="1376"/>
      <c r="I28" s="1376"/>
      <c r="J28" s="1376"/>
      <c r="K28" s="1376"/>
      <c r="L28" s="1377"/>
      <c r="M28" s="1376"/>
      <c r="N28" s="1376"/>
      <c r="O28" s="1376"/>
      <c r="S28" s="2258" t="s">
        <v>463</v>
      </c>
      <c r="T28" s="2258"/>
      <c r="U28" s="1380"/>
      <c r="V28" s="2272" t="str">
        <f>IF(TITLE_DATE_PR_CHANGE="",IF(TITLE_DATE_PR="","",TITLE_DATE_PR),TITLE_DATE_PR_CHANGE)</f>
        <v>46010</v>
      </c>
      <c r="W28" s="2272"/>
      <c r="X28" s="2272"/>
      <c r="Y28" s="2272"/>
      <c r="Z28" s="2272"/>
      <c r="AA28" s="2272"/>
      <c r="AB28" s="2272"/>
      <c r="AC28" s="2272"/>
      <c r="AD28" s="2272"/>
      <c r="AE28" s="2272"/>
      <c r="AF28" s="334"/>
      <c r="AG28" s="2272" t="str">
        <f>IF(TITLE_DATE_PR_CHANGE="",IF(TITLE_DATE_PR="","",TITLE_DATE_PR),TITLE_DATE_PR_CHANGE)</f>
        <v>46010</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c r="A29" s="1376"/>
      <c r="B29" s="1376"/>
      <c r="C29" s="1376"/>
      <c r="D29" s="1376"/>
      <c r="E29" s="1376"/>
      <c r="F29" s="1376"/>
      <c r="G29" s="1376"/>
      <c r="H29" s="1376"/>
      <c r="I29" s="1376"/>
      <c r="J29" s="1376"/>
      <c r="K29" s="1376"/>
      <c r="L29" s="1377"/>
      <c r="M29" s="1376"/>
      <c r="N29" s="1376"/>
      <c r="O29" s="1376"/>
      <c r="S29" s="2258" t="s">
        <v>464</v>
      </c>
      <c r="T29" s="2258"/>
      <c r="U29" s="1380"/>
      <c r="V29" s="2259" t="str">
        <f>IF(TITLE_NUMBER_PR_CHANGE="",IF(TITLE_NUMBER_PR="","",TITLE_NUMBER_PR),TITLE_NUMBER_PR_CHANGE)</f>
        <v>266-р</v>
      </c>
      <c r="W29" s="2259"/>
      <c r="X29" s="2259"/>
      <c r="Y29" s="2259"/>
      <c r="Z29" s="2259"/>
      <c r="AA29" s="2259"/>
      <c r="AB29" s="2259"/>
      <c r="AC29" s="2259"/>
      <c r="AD29" s="2259"/>
      <c r="AE29" s="2259"/>
      <c r="AF29" s="334"/>
      <c r="AG29" s="2259" t="str">
        <f>IF(TITLE_NUMBER_PR_CHANGE="",IF(TITLE_NUMBER_PR="","",TITLE_NUMBER_PR),TITLE_NUMBER_PR_CHANGE)</f>
        <v>266-р</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https://tarifspb.ru/tariffs/document/2287/
Официальный сайт Комитета по тарифам Санкт-Петербурга в сети интернет</v>
      </c>
      <c r="W30" s="2259"/>
      <c r="X30" s="2259"/>
      <c r="Y30" s="2259"/>
      <c r="Z30" s="2259"/>
      <c r="AA30" s="2259"/>
      <c r="AB30" s="2259"/>
      <c r="AC30" s="2259"/>
      <c r="AD30" s="2259"/>
      <c r="AE30" s="2259"/>
      <c r="AF30" s="334"/>
      <c r="AG30" s="2259" t="str">
        <f>IF(TITLE_IST_PUB_CHANGE="",IF(TITLE_IST_PUB="","",TITLE_IST_PUB),TITLE_IST_PUB_CHANGE)</f>
        <v>https://tarifspb.ru/tariffs/document/2287/
Официальный сайт Комитета по тарифам Санкт-Петербурга в сети интернет</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465</v>
      </c>
      <c r="T32" s="2258"/>
      <c r="U32" s="1380"/>
      <c r="V32" s="2272" t="str">
        <f>IF(TITLE_DATE_PR_CHANGE="",IF(TITLE_DATE_PR="","",TITLE_DATE_PR),TITLE_DATE_PR_CHANGE)</f>
        <v>46010</v>
      </c>
      <c r="W32" s="2272"/>
      <c r="X32" s="2272"/>
      <c r="Y32" s="2272"/>
      <c r="Z32" s="2272"/>
      <c r="AA32" s="2272"/>
      <c r="AB32" s="2272"/>
      <c r="AC32" s="2272"/>
      <c r="AD32" s="2272"/>
      <c r="AE32" s="2272"/>
      <c r="AF32" s="334"/>
      <c r="AG32" s="2272" t="str">
        <f>IF(TITLE_DATE_PR_CHANGE="",IF(TITLE_DATE_PR="","",TITLE_DATE_PR),TITLE_DATE_PR_CHANGE)</f>
        <v>46010</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466</v>
      </c>
      <c r="T33" s="2258"/>
      <c r="U33" s="1380"/>
      <c r="V33" s="2259" t="str">
        <f>IF(TITLE_NUMBER_PR_CHANGE="",IF(TITLE_NUMBER_PR="","",TITLE_NUMBER_PR),TITLE_NUMBER_PR_CHANGE)</f>
        <v>266-р</v>
      </c>
      <c r="W33" s="2259"/>
      <c r="X33" s="2259"/>
      <c r="Y33" s="2259"/>
      <c r="Z33" s="2259"/>
      <c r="AA33" s="2259"/>
      <c r="AB33" s="2259"/>
      <c r="AC33" s="2259"/>
      <c r="AD33" s="2259"/>
      <c r="AE33" s="2259"/>
      <c r="AF33" s="334"/>
      <c r="AG33" s="2259" t="str">
        <f>IF(TITLE_NUMBER_PR_CHANGE="",IF(TITLE_NUMBER_PR="","",TITLE_NUMBER_PR),TITLE_NUMBER_PR_CHANGE)</f>
        <v>266-р</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467</v>
      </c>
      <c r="AG34" s="334"/>
      <c r="AH34" s="1643"/>
      <c r="AI34" s="1643"/>
      <c r="AJ34" s="1643"/>
      <c r="AK34" s="1643"/>
      <c r="AL34" s="1643"/>
      <c r="AM34" s="334"/>
      <c r="AN34" s="334"/>
      <c r="AO34" s="334"/>
      <c r="AP34" s="334"/>
      <c r="AQ34" s="286" t="s">
        <v>467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343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344</v>
      </c>
      <c r="AY36" s="1163">
        <v>14</v>
      </c>
    </row>
    <row customHeight="1" ht="14.699999999999998">
      <c r="Q37" s="384"/>
      <c r="R37" s="384"/>
      <c r="S37" s="2281" t="s">
        <v>92</v>
      </c>
      <c r="T37" s="2217" t="s">
        <v>468</v>
      </c>
      <c r="U37" s="309"/>
      <c r="V37" s="2282" t="s">
        <v>469</v>
      </c>
      <c r="W37" s="2299"/>
      <c r="X37" s="2299"/>
      <c r="Y37" s="2299"/>
      <c r="Z37" s="2299"/>
      <c r="AA37" s="2299"/>
      <c r="AB37" s="2299"/>
      <c r="AC37" s="2283"/>
      <c r="AD37" s="2283"/>
      <c r="AE37" s="2284"/>
      <c r="AF37" s="2285" t="s">
        <v>470</v>
      </c>
      <c r="AG37" s="2282" t="s">
        <v>469</v>
      </c>
      <c r="AH37" s="2283"/>
      <c r="AI37" s="2283"/>
      <c r="AJ37" s="2283"/>
      <c r="AK37" s="2283"/>
      <c r="AL37" s="2283"/>
      <c r="AM37" s="2283"/>
      <c r="AN37" s="2283"/>
      <c r="AO37" s="2283"/>
      <c r="AP37" s="2284"/>
      <c r="AQ37" s="2285" t="s">
        <v>471</v>
      </c>
      <c r="AR37" s="2288" t="s">
        <v>472</v>
      </c>
      <c r="AS37" s="2135"/>
      <c r="AY37" s="1163">
        <v>14</v>
      </c>
    </row>
    <row customHeight="1" ht="19.95">
      <c r="Q38" s="384"/>
      <c r="R38" s="384"/>
      <c r="S38" s="2281"/>
      <c r="T38" s="2217"/>
      <c r="U38" s="1039"/>
      <c r="V38" s="2374" t="s">
        <v>581</v>
      </c>
      <c r="W38" s="2373" t="s">
        <v>582</v>
      </c>
      <c r="X38" s="2373"/>
      <c r="Y38" s="2373"/>
      <c r="Z38" s="2373" t="s">
        <v>583</v>
      </c>
      <c r="AA38" s="2373"/>
      <c r="AB38" s="2373"/>
      <c r="AC38" s="2302" t="s">
        <v>476</v>
      </c>
      <c r="AD38" s="2321"/>
      <c r="AE38" s="2322"/>
      <c r="AF38" s="2286"/>
      <c r="AG38" s="2374" t="s">
        <v>581</v>
      </c>
      <c r="AH38" s="2373" t="s">
        <v>582</v>
      </c>
      <c r="AI38" s="2373"/>
      <c r="AJ38" s="2373"/>
      <c r="AK38" s="2373" t="s">
        <v>583</v>
      </c>
      <c r="AL38" s="2373"/>
      <c r="AM38" s="2373"/>
      <c r="AN38" s="2302" t="s">
        <v>476</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584</v>
      </c>
      <c r="X39" s="2373" t="s">
        <v>585</v>
      </c>
      <c r="Y39" s="2373"/>
      <c r="Z39" s="2373" t="s">
        <v>586</v>
      </c>
      <c r="AA39" s="2373" t="s">
        <v>585</v>
      </c>
      <c r="AB39" s="2373"/>
      <c r="AC39" s="2303"/>
      <c r="AD39" s="2323"/>
      <c r="AE39" s="2324"/>
      <c r="AF39" s="2286"/>
      <c r="AG39" s="2374"/>
      <c r="AH39" s="2373" t="s">
        <v>584</v>
      </c>
      <c r="AI39" s="2373" t="s">
        <v>585</v>
      </c>
      <c r="AJ39" s="2373"/>
      <c r="AK39" s="2373" t="s">
        <v>586</v>
      </c>
      <c r="AL39" s="2373" t="s">
        <v>585</v>
      </c>
      <c r="AM39" s="2373"/>
      <c r="AN39" s="2303"/>
      <c r="AO39" s="2323"/>
      <c r="AP39" s="2324"/>
      <c r="AQ39" s="2286"/>
      <c r="AR39" s="2289"/>
      <c r="AS39" s="2135"/>
      <c r="AT39" s="1644"/>
      <c r="AU39" s="1644"/>
      <c r="AV39" s="1644"/>
      <c r="AW39" s="1644"/>
      <c r="AX39" s="1644"/>
      <c r="AY39" s="1639">
        <v>19</v>
      </c>
    </row>
    <row customHeight="1" ht="61.949999999999996">
      <c r="A40" s="1378"/>
      <c r="B40" s="1378" t="s">
        <v>139</v>
      </c>
      <c r="C40" s="1378" t="s">
        <v>140</v>
      </c>
      <c r="D40" s="1378" t="s">
        <v>141</v>
      </c>
      <c r="E40" s="1372" t="s">
        <v>477</v>
      </c>
      <c r="F40" s="1372" t="s">
        <v>478</v>
      </c>
      <c r="G40" s="1372" t="s">
        <v>479</v>
      </c>
      <c r="H40" s="1372"/>
      <c r="I40" s="1372" t="s">
        <v>539</v>
      </c>
      <c r="J40" s="1372" t="s">
        <v>482</v>
      </c>
      <c r="K40" s="1372" t="s">
        <v>540</v>
      </c>
      <c r="L40" s="1372" t="s">
        <v>458</v>
      </c>
      <c r="Q40" s="384"/>
      <c r="R40" s="384"/>
      <c r="S40" s="2281"/>
      <c r="T40" s="2217"/>
      <c r="U40" s="310"/>
      <c r="V40" s="2374"/>
      <c r="W40" s="2373"/>
      <c r="X40" s="1991" t="s">
        <v>587</v>
      </c>
      <c r="Y40" s="1991" t="s">
        <v>588</v>
      </c>
      <c r="Z40" s="2373"/>
      <c r="AA40" s="1991" t="s">
        <v>589</v>
      </c>
      <c r="AB40" s="1991" t="s">
        <v>590</v>
      </c>
      <c r="AC40" s="1497" t="s">
        <v>486</v>
      </c>
      <c r="AD40" s="2278" t="s">
        <v>487</v>
      </c>
      <c r="AE40" s="2279"/>
      <c r="AF40" s="2287"/>
      <c r="AG40" s="2374"/>
      <c r="AH40" s="2373"/>
      <c r="AI40" s="1991" t="s">
        <v>587</v>
      </c>
      <c r="AJ40" s="1991" t="s">
        <v>588</v>
      </c>
      <c r="AK40" s="2373"/>
      <c r="AL40" s="1991" t="s">
        <v>589</v>
      </c>
      <c r="AM40" s="1991" t="s">
        <v>590</v>
      </c>
      <c r="AN40" s="1497" t="s">
        <v>486</v>
      </c>
      <c r="AO40" s="2278" t="s">
        <v>487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113</v>
      </c>
      <c r="T41" s="1263" t="s">
        <v>114</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294</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127</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294</v>
      </c>
      <c r="B43" s="1371" t="s">
        <v>295</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440</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441</v>
      </c>
      <c r="AU43" s="508"/>
      <c r="AV43" s="508" t="str">
        <f>IF(T43="","",T43)</f>
        <v>Территория действия тарифа</v>
      </c>
      <c r="AW43" s="508"/>
      <c r="AX43" s="508"/>
      <c r="AY43" s="1163">
        <v>23</v>
      </c>
    </row>
    <row customHeight="1" ht="24">
      <c r="A44" s="1371" t="s">
        <v>294</v>
      </c>
      <c r="B44" s="1371" t="s">
        <v>295</v>
      </c>
      <c r="C44" s="1371" t="s">
        <v>296</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579</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580</v>
      </c>
      <c r="AU44" s="508"/>
      <c r="AV44" s="508" t="str">
        <f>IF(T44="","",T44)</f>
        <v>Наименование централизованной системы горячего водоснабжения</v>
      </c>
      <c r="AW44" s="508"/>
      <c r="AX44" s="508"/>
      <c r="AY44" s="1163">
        <v>23</v>
      </c>
    </row>
    <row customHeight="1" ht="24">
      <c r="A45" s="1371" t="s">
        <v>294</v>
      </c>
      <c r="B45" s="1371" t="s">
        <v>295</v>
      </c>
      <c r="C45" s="1371" t="s">
        <v>296</v>
      </c>
      <c r="D45" s="1371" t="s">
        <v>591</v>
      </c>
      <c r="E45" s="2267"/>
      <c r="F45" s="2267"/>
      <c r="G45" s="2267"/>
      <c r="H45" s="2267"/>
      <c r="I45" s="2264" t="str">
        <f>S44&amp;".1"</f>
        <v>...1</v>
      </c>
      <c r="J45" s="1371"/>
      <c r="K45" s="1371"/>
      <c r="L45" s="1372"/>
      <c r="P45" s="2265">
        <v>1</v>
      </c>
      <c r="Q45" s="1489"/>
      <c r="R45" s="364"/>
      <c r="S45" s="1501" t="str">
        <f>$I45</f>
        <v>...1</v>
      </c>
      <c r="T45" s="293" t="s">
        <v>532</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533</v>
      </c>
      <c r="AU45" s="508"/>
      <c r="AV45" s="508" t="str">
        <f>IF(T45="","",T45)</f>
        <v>Наименование признака дифференциации</v>
      </c>
      <c r="AW45" s="508"/>
      <c r="AX45" s="508"/>
      <c r="AY45" s="1163">
        <v>23</v>
      </c>
    </row>
    <row customHeight="1" ht="24">
      <c r="A46" s="1371" t="s">
        <v>294</v>
      </c>
      <c r="B46" s="1371" t="s">
        <v>295</v>
      </c>
      <c r="C46" s="1371" t="s">
        <v>296</v>
      </c>
      <c r="D46" s="1371" t="s">
        <v>591</v>
      </c>
      <c r="E46" s="2267"/>
      <c r="F46" s="2267"/>
      <c r="G46" s="2267"/>
      <c r="H46" s="2267"/>
      <c r="I46" s="2294"/>
      <c r="J46" s="2264" t="str">
        <f>I45&amp;".1"</f>
        <v>...1.1</v>
      </c>
      <c r="K46" s="1371"/>
      <c r="L46" s="1372" t="s">
        <v>449</v>
      </c>
      <c r="P46" s="2265"/>
      <c r="Q46" s="2265">
        <v>1</v>
      </c>
      <c r="R46" s="365"/>
      <c r="S46" s="1501" t="str">
        <f>$J46</f>
        <v>...1.1</v>
      </c>
      <c r="T46" s="294" t="s">
        <v>450</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534</v>
      </c>
      <c r="AU46" s="508"/>
      <c r="AV46" s="508" t="str">
        <f>IF(T46="","",T46)</f>
        <v>Группа потребителей</v>
      </c>
      <c r="AW46" s="508"/>
      <c r="AX46" s="508"/>
      <c r="AY46" s="1163">
        <v>23</v>
      </c>
    </row>
    <row customHeight="1" ht="24">
      <c r="A47" s="1371" t="s">
        <v>294</v>
      </c>
      <c r="B47" s="1371" t="s">
        <v>295</v>
      </c>
      <c r="C47" s="1371" t="s">
        <v>296</v>
      </c>
      <c r="D47" s="1371" t="s">
        <v>591</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65</v>
      </c>
      <c r="AE47" s="2275"/>
      <c r="AF47" s="2276" t="s">
        <v>65</v>
      </c>
      <c r="AG47" s="759"/>
      <c r="AH47" s="759"/>
      <c r="AI47" s="759"/>
      <c r="AJ47" s="759"/>
      <c r="AK47" s="759"/>
      <c r="AL47" s="759"/>
      <c r="AM47" s="759"/>
      <c r="AN47" s="2273"/>
      <c r="AO47" s="2115" t="s">
        <v>65</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294</v>
      </c>
      <c r="B48" s="1371" t="s">
        <v>295</v>
      </c>
      <c r="C48" s="1371" t="s">
        <v>296</v>
      </c>
      <c r="D48" s="1371" t="s">
        <v>591</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294</v>
      </c>
      <c r="B49" s="1371" t="s">
        <v>295</v>
      </c>
      <c r="C49" s="1371" t="s">
        <v>296</v>
      </c>
      <c r="D49" s="1371" t="s">
        <v>591</v>
      </c>
      <c r="E49" s="2267"/>
      <c r="F49" s="2267"/>
      <c r="G49" s="2267"/>
      <c r="H49" s="2267"/>
      <c r="I49" s="2294"/>
      <c r="J49" s="2264"/>
      <c r="K49" s="1371"/>
      <c r="L49" s="1372"/>
      <c r="P49" s="2265"/>
      <c r="Q49" s="2265"/>
      <c r="R49" s="364"/>
      <c r="S49" s="1286"/>
      <c r="T49" s="295" t="s">
        <v>535</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536</v>
      </c>
      <c r="AU49" s="508"/>
      <c r="AV49" s="508" t="str">
        <f>IF(T49="","",T49)</f>
        <v>Добавить значение признака дифференциации</v>
      </c>
      <c r="AW49" s="508"/>
      <c r="AX49" s="508"/>
      <c r="AY49" s="1163">
        <v>20</v>
      </c>
    </row>
    <row customHeight="1" ht="22.049999999999997">
      <c r="A50" s="1371" t="s">
        <v>294</v>
      </c>
      <c r="B50" s="1371" t="s">
        <v>295</v>
      </c>
      <c r="C50" s="1371" t="s">
        <v>296</v>
      </c>
      <c r="D50" s="1371" t="s">
        <v>591</v>
      </c>
      <c r="E50" s="2267"/>
      <c r="F50" s="2267"/>
      <c r="G50" s="2267"/>
      <c r="H50" s="2267"/>
      <c r="I50" s="2264"/>
      <c r="J50" s="1371"/>
      <c r="K50" s="1371"/>
      <c r="L50" s="1372"/>
      <c r="P50" s="2265"/>
      <c r="Q50" s="1489"/>
      <c r="R50" s="364"/>
      <c r="S50" s="1286"/>
      <c r="T50" s="373" t="s">
        <v>455</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294</v>
      </c>
      <c r="B51" s="1371" t="s">
        <v>295</v>
      </c>
      <c r="C51" s="1371" t="s">
        <v>296</v>
      </c>
      <c r="D51" s="1371" t="s">
        <v>591</v>
      </c>
      <c r="E51" s="2267"/>
      <c r="F51" s="2267"/>
      <c r="G51" s="2267"/>
      <c r="H51" s="2266"/>
      <c r="I51" s="1371"/>
      <c r="J51" s="1371"/>
      <c r="K51" s="1371"/>
      <c r="L51" s="1372"/>
      <c r="M51" s="1373"/>
      <c r="N51" s="1373"/>
      <c r="O51" s="545"/>
      <c r="P51" s="368"/>
      <c r="Q51" s="383"/>
      <c r="R51" s="363"/>
      <c r="S51" s="1286"/>
      <c r="T51" s="380" t="s">
        <v>537</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294</v>
      </c>
      <c r="B52" s="1351" t="s">
        <v>295</v>
      </c>
      <c r="C52" s="1322"/>
      <c r="D52" s="1322"/>
      <c r="E52" s="2267"/>
      <c r="F52" s="2266"/>
      <c r="G52" s="1322"/>
      <c r="H52" s="1322"/>
      <c r="I52" s="1322"/>
      <c r="J52" s="1322"/>
      <c r="K52" s="1322"/>
      <c r="L52" s="1502"/>
      <c r="M52" s="1329"/>
      <c r="N52" s="1329"/>
      <c r="P52" s="1324"/>
      <c r="Q52" s="1325"/>
      <c r="R52" s="1324"/>
      <c r="S52" s="1330"/>
      <c r="T52" s="1333" t="s">
        <v>173</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294</v>
      </c>
      <c r="B53" s="1351"/>
      <c r="C53" s="1351"/>
      <c r="D53" s="1351"/>
      <c r="E53" s="2266"/>
      <c r="F53" s="1351"/>
      <c r="G53" s="1351"/>
      <c r="H53" s="1351"/>
      <c r="I53" s="1351"/>
      <c r="J53" s="1351"/>
      <c r="K53" s="1351"/>
      <c r="L53" s="1354"/>
      <c r="M53" s="1329"/>
      <c r="N53" s="1329"/>
      <c r="O53" s="526"/>
      <c r="P53" s="388"/>
      <c r="Q53" s="1352"/>
      <c r="R53" s="388"/>
      <c r="S53" s="1330"/>
      <c r="T53" s="1333" t="s">
        <v>174</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198</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86</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A1B75-4C61-A08C-CBB1-0.B5CEFD1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127</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440</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441</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579</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580</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532</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533</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449</v>
      </c>
      <c r="P6" s="2265"/>
      <c r="Q6" s="2265">
        <v>1</v>
      </c>
      <c r="R6" s="365"/>
      <c r="S6" s="1501">
        <f>$J6</f>
      </c>
      <c r="T6" s="294" t="s">
        <v>450</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534</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65</v>
      </c>
      <c r="AE7" s="2273"/>
      <c r="AF7" s="2115" t="s">
        <v>65</v>
      </c>
      <c r="AG7" s="759"/>
      <c r="AH7" s="759"/>
      <c r="AI7" s="759"/>
      <c r="AJ7" s="759"/>
      <c r="AK7" s="759"/>
      <c r="AL7" s="759"/>
      <c r="AM7" s="1265"/>
      <c r="AN7" s="2273"/>
      <c r="AO7" s="2115" t="s">
        <v>65</v>
      </c>
      <c r="AP7" s="2295"/>
      <c r="AQ7" s="2115" t="s">
        <v>65</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535</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536</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455</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537</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173</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174</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65</v>
      </c>
      <c r="AP15" s="2275"/>
      <c r="AQ15" s="2276" t="s">
        <v>65</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457</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458</v>
      </c>
      <c r="P20" s="1370"/>
      <c r="Q20" s="1450"/>
      <c r="R20" s="1450"/>
      <c r="S20" s="737"/>
      <c r="T20" s="1168" t="s">
        <v>459</v>
      </c>
      <c r="W20" s="1374"/>
      <c r="X20" s="1374"/>
      <c r="Y20" s="1374"/>
      <c r="Z20" s="1374"/>
      <c r="AA20" s="1374"/>
      <c r="AD20" s="194" t="s">
        <v>460</v>
      </c>
      <c r="AF20" s="194" t="s">
        <v>461</v>
      </c>
      <c r="AG20" s="1168" t="s">
        <v>459</v>
      </c>
      <c r="AH20" s="1374"/>
      <c r="AI20" s="1374"/>
      <c r="AJ20" s="1374"/>
      <c r="AK20" s="1374"/>
      <c r="AL20" s="1374"/>
      <c r="AO20" s="194" t="s">
        <v>462</v>
      </c>
      <c r="AQ20" s="194" t="s">
        <v>461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"ТЭК СПБ"</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Комитет по тарифам Санкт-Петербурга</v>
      </c>
      <c r="W27" s="2259"/>
      <c r="X27" s="2259"/>
      <c r="Y27" s="2259"/>
      <c r="Z27" s="2259"/>
      <c r="AA27" s="2259"/>
      <c r="AB27" s="2259"/>
      <c r="AC27" s="2259"/>
      <c r="AD27" s="2259"/>
      <c r="AE27" s="2259"/>
      <c r="AF27" s="334"/>
      <c r="AG27" s="2259" t="str">
        <f>IF(TITLE_NAME_OR_PR_CHANGE="",IF(TITLE_NAME_OR_PR="","",TITLE_NAME_OR_PR),TITLE_NAME_OR_PR_CHANGE)</f>
        <v>Комитет по тарифам Санкт-Петербурга</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c r="A28" s="1376"/>
      <c r="B28" s="1376"/>
      <c r="C28" s="1376"/>
      <c r="D28" s="1376"/>
      <c r="E28" s="1376"/>
      <c r="F28" s="1376"/>
      <c r="G28" s="1376"/>
      <c r="H28" s="1376"/>
      <c r="I28" s="1376"/>
      <c r="J28" s="1376"/>
      <c r="K28" s="1376"/>
      <c r="L28" s="1377"/>
      <c r="M28" s="1376"/>
      <c r="N28" s="1376"/>
      <c r="O28" s="1376"/>
      <c r="S28" s="2258" t="s">
        <v>463</v>
      </c>
      <c r="T28" s="2258"/>
      <c r="U28" s="1380"/>
      <c r="V28" s="2272" t="str">
        <f>IF(TITLE_DATE_PR_CHANGE="",IF(TITLE_DATE_PR="","",TITLE_DATE_PR),TITLE_DATE_PR_CHANGE)</f>
        <v>46010</v>
      </c>
      <c r="W28" s="2272"/>
      <c r="X28" s="2272"/>
      <c r="Y28" s="2272"/>
      <c r="Z28" s="2272"/>
      <c r="AA28" s="2272"/>
      <c r="AB28" s="2272"/>
      <c r="AC28" s="2272"/>
      <c r="AD28" s="2272"/>
      <c r="AE28" s="2272"/>
      <c r="AF28" s="334"/>
      <c r="AG28" s="2272" t="str">
        <f>IF(TITLE_DATE_PR_CHANGE="",IF(TITLE_DATE_PR="","",TITLE_DATE_PR),TITLE_DATE_PR_CHANGE)</f>
        <v>46010</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c r="A29" s="1376"/>
      <c r="B29" s="1376"/>
      <c r="C29" s="1376"/>
      <c r="D29" s="1376"/>
      <c r="E29" s="1376"/>
      <c r="F29" s="1376"/>
      <c r="G29" s="1376"/>
      <c r="H29" s="1376"/>
      <c r="I29" s="1376"/>
      <c r="J29" s="1376"/>
      <c r="K29" s="1376"/>
      <c r="L29" s="1377"/>
      <c r="M29" s="1376"/>
      <c r="N29" s="1376"/>
      <c r="O29" s="1376"/>
      <c r="S29" s="2258" t="s">
        <v>464</v>
      </c>
      <c r="T29" s="2258"/>
      <c r="U29" s="1380"/>
      <c r="V29" s="2259" t="str">
        <f>IF(TITLE_NUMBER_PR_CHANGE="",IF(TITLE_NUMBER_PR="","",TITLE_NUMBER_PR),TITLE_NUMBER_PR_CHANGE)</f>
        <v>266-р</v>
      </c>
      <c r="W29" s="2259"/>
      <c r="X29" s="2259"/>
      <c r="Y29" s="2259"/>
      <c r="Z29" s="2259"/>
      <c r="AA29" s="2259"/>
      <c r="AB29" s="2259"/>
      <c r="AC29" s="2259"/>
      <c r="AD29" s="2259"/>
      <c r="AE29" s="2259"/>
      <c r="AF29" s="334"/>
      <c r="AG29" s="2259" t="str">
        <f>IF(TITLE_NUMBER_PR_CHANGE="",IF(TITLE_NUMBER_PR="","",TITLE_NUMBER_PR),TITLE_NUMBER_PR_CHANGE)</f>
        <v>266-р</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c r="A30" s="1376"/>
      <c r="B30" s="1376"/>
      <c r="C30" s="1376"/>
      <c r="D30" s="1376"/>
      <c r="E30" s="1376"/>
      <c r="F30" s="1376"/>
      <c r="G30" s="1376"/>
      <c r="H30" s="1376"/>
      <c r="I30" s="1376"/>
      <c r="J30" s="1376"/>
      <c r="K30" s="1376"/>
      <c r="L30" s="1377"/>
      <c r="M30" s="1376"/>
      <c r="N30" s="1376"/>
      <c r="O30" s="1376"/>
      <c r="S30" s="2258" t="s">
        <v>44</v>
      </c>
      <c r="T30" s="2258"/>
      <c r="U30" s="1380"/>
      <c r="V30" s="2259" t="str">
        <f>IF(TITLE_IST_PUB_CHANGE="",IF(TITLE_IST_PUB="","",TITLE_IST_PUB),TITLE_IST_PUB_CHANGE)</f>
        <v>https://tarifspb.ru/tariffs/document/2287/
Официальный сайт Комитета по тарифам Санкт-Петербурга в сети интернет</v>
      </c>
      <c r="W30" s="2259"/>
      <c r="X30" s="2259"/>
      <c r="Y30" s="2259"/>
      <c r="Z30" s="2259"/>
      <c r="AA30" s="2259"/>
      <c r="AB30" s="2259"/>
      <c r="AC30" s="2259"/>
      <c r="AD30" s="2259"/>
      <c r="AE30" s="2259"/>
      <c r="AF30" s="334"/>
      <c r="AG30" s="2259" t="str">
        <f>IF(TITLE_IST_PUB_CHANGE="",IF(TITLE_IST_PUB="","",TITLE_IST_PUB),TITLE_IST_PUB_CHANGE)</f>
        <v>https://tarifspb.ru/tariffs/document/2287/
Официальный сайт Комитета по тарифам Санкт-Петербурга в сети интернет</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465</v>
      </c>
      <c r="T32" s="2258"/>
      <c r="U32" s="1380"/>
      <c r="V32" s="2272" t="str">
        <f>IF(TITLE_DATE_PR_CHANGE="",IF(TITLE_DATE_PR="","",TITLE_DATE_PR),TITLE_DATE_PR_CHANGE)</f>
        <v>46010</v>
      </c>
      <c r="W32" s="2272"/>
      <c r="X32" s="2272"/>
      <c r="Y32" s="2272"/>
      <c r="Z32" s="2272"/>
      <c r="AA32" s="2272"/>
      <c r="AB32" s="2272"/>
      <c r="AC32" s="2272"/>
      <c r="AD32" s="2272"/>
      <c r="AE32" s="2272"/>
      <c r="AF32" s="334"/>
      <c r="AG32" s="2272" t="str">
        <f>IF(TITLE_DATE_PR_CHANGE="",IF(TITLE_DATE_PR="","",TITLE_DATE_PR),TITLE_DATE_PR_CHANGE)</f>
        <v>46010</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466</v>
      </c>
      <c r="T33" s="2258"/>
      <c r="U33" s="1380"/>
      <c r="V33" s="2259" t="str">
        <f>IF(TITLE_NUMBER_PR_CHANGE="",IF(TITLE_NUMBER_PR="","",TITLE_NUMBER_PR),TITLE_NUMBER_PR_CHANGE)</f>
        <v>266-р</v>
      </c>
      <c r="W33" s="2259"/>
      <c r="X33" s="2259"/>
      <c r="Y33" s="2259"/>
      <c r="Z33" s="2259"/>
      <c r="AA33" s="2259"/>
      <c r="AB33" s="2259"/>
      <c r="AC33" s="2259"/>
      <c r="AD33" s="2259"/>
      <c r="AE33" s="2259"/>
      <c r="AF33" s="334"/>
      <c r="AG33" s="2259" t="str">
        <f>IF(TITLE_NUMBER_PR_CHANGE="",IF(TITLE_NUMBER_PR="","",TITLE_NUMBER_PR),TITLE_NUMBER_PR_CHANGE)</f>
        <v>266-р</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467</v>
      </c>
      <c r="AG34" s="334"/>
      <c r="AH34" s="1643"/>
      <c r="AI34" s="1643"/>
      <c r="AJ34" s="1643"/>
      <c r="AK34" s="1643"/>
      <c r="AL34" s="1643"/>
      <c r="AM34" s="334"/>
      <c r="AN34" s="334"/>
      <c r="AO34" s="334"/>
      <c r="AP34" s="334"/>
      <c r="AQ34" s="286" t="s">
        <v>467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343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344</v>
      </c>
      <c r="AY36" s="1163">
        <v>14</v>
      </c>
    </row>
    <row customHeight="1" ht="14.699999999999998">
      <c r="Q37" s="384"/>
      <c r="R37" s="384"/>
      <c r="S37" s="2281" t="s">
        <v>92</v>
      </c>
      <c r="T37" s="2217" t="s">
        <v>468</v>
      </c>
      <c r="U37" s="309"/>
      <c r="V37" s="2282" t="s">
        <v>469</v>
      </c>
      <c r="W37" s="2283"/>
      <c r="X37" s="2283"/>
      <c r="Y37" s="2283"/>
      <c r="Z37" s="2283"/>
      <c r="AA37" s="2283"/>
      <c r="AB37" s="2283"/>
      <c r="AC37" s="2283"/>
      <c r="AD37" s="2283"/>
      <c r="AE37" s="2284"/>
      <c r="AF37" s="2285" t="s">
        <v>470</v>
      </c>
      <c r="AG37" s="2282" t="s">
        <v>469</v>
      </c>
      <c r="AH37" s="2283"/>
      <c r="AI37" s="2283"/>
      <c r="AJ37" s="2283"/>
      <c r="AK37" s="2283"/>
      <c r="AL37" s="2283"/>
      <c r="AM37" s="2283"/>
      <c r="AN37" s="2283"/>
      <c r="AO37" s="2283"/>
      <c r="AP37" s="2284"/>
      <c r="AQ37" s="2285" t="s">
        <v>471</v>
      </c>
      <c r="AR37" s="2288" t="s">
        <v>472</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581</v>
      </c>
      <c r="W38" s="2373" t="s">
        <v>582</v>
      </c>
      <c r="X38" s="2373"/>
      <c r="Y38" s="2373"/>
      <c r="Z38" s="2373" t="s">
        <v>583</v>
      </c>
      <c r="AA38" s="2373"/>
      <c r="AB38" s="2373"/>
      <c r="AC38" s="2302" t="s">
        <v>476</v>
      </c>
      <c r="AD38" s="2321"/>
      <c r="AE38" s="2322"/>
      <c r="AF38" s="2286"/>
      <c r="AG38" s="2374" t="s">
        <v>581</v>
      </c>
      <c r="AH38" s="2373" t="s">
        <v>582</v>
      </c>
      <c r="AI38" s="2373"/>
      <c r="AJ38" s="2373"/>
      <c r="AK38" s="2373" t="s">
        <v>583</v>
      </c>
      <c r="AL38" s="2373"/>
      <c r="AM38" s="2373"/>
      <c r="AN38" s="2302" t="s">
        <v>476</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584</v>
      </c>
      <c r="X39" s="2373" t="s">
        <v>585</v>
      </c>
      <c r="Y39" s="2373"/>
      <c r="Z39" s="2373" t="s">
        <v>586</v>
      </c>
      <c r="AA39" s="2373" t="s">
        <v>585</v>
      </c>
      <c r="AB39" s="2373"/>
      <c r="AC39" s="2303"/>
      <c r="AD39" s="2323"/>
      <c r="AE39" s="2324"/>
      <c r="AF39" s="2286"/>
      <c r="AG39" s="2374"/>
      <c r="AH39" s="2373" t="s">
        <v>584</v>
      </c>
      <c r="AI39" s="2373" t="s">
        <v>585</v>
      </c>
      <c r="AJ39" s="2373"/>
      <c r="AK39" s="2373" t="s">
        <v>586</v>
      </c>
      <c r="AL39" s="2373" t="s">
        <v>585</v>
      </c>
      <c r="AM39" s="2373"/>
      <c r="AN39" s="2303"/>
      <c r="AO39" s="2323"/>
      <c r="AP39" s="2324"/>
      <c r="AQ39" s="2286"/>
      <c r="AR39" s="2289"/>
      <c r="AS39" s="2135"/>
      <c r="AY39" s="1163">
        <v>19</v>
      </c>
    </row>
    <row customHeight="1" ht="61.949999999999996">
      <c r="A40" s="1378"/>
      <c r="B40" s="1378" t="s">
        <v>139</v>
      </c>
      <c r="C40" s="1378" t="s">
        <v>140</v>
      </c>
      <c r="D40" s="1378" t="s">
        <v>141</v>
      </c>
      <c r="E40" s="1372" t="s">
        <v>477</v>
      </c>
      <c r="F40" s="1372" t="s">
        <v>478</v>
      </c>
      <c r="G40" s="1372" t="s">
        <v>479</v>
      </c>
      <c r="H40" s="1372"/>
      <c r="I40" s="1372" t="s">
        <v>539</v>
      </c>
      <c r="J40" s="1372" t="s">
        <v>482</v>
      </c>
      <c r="K40" s="1372" t="s">
        <v>540</v>
      </c>
      <c r="L40" s="1372" t="s">
        <v>458</v>
      </c>
      <c r="Q40" s="384"/>
      <c r="R40" s="384"/>
      <c r="S40" s="2281"/>
      <c r="T40" s="2217"/>
      <c r="U40" s="310"/>
      <c r="V40" s="2374"/>
      <c r="W40" s="2373"/>
      <c r="X40" s="1991" t="s">
        <v>587</v>
      </c>
      <c r="Y40" s="1991" t="s">
        <v>588</v>
      </c>
      <c r="Z40" s="2373"/>
      <c r="AA40" s="1991" t="s">
        <v>589</v>
      </c>
      <c r="AB40" s="1991" t="s">
        <v>590</v>
      </c>
      <c r="AC40" s="1497" t="s">
        <v>486</v>
      </c>
      <c r="AD40" s="2278" t="s">
        <v>487</v>
      </c>
      <c r="AE40" s="2279"/>
      <c r="AF40" s="2287"/>
      <c r="AG40" s="2374"/>
      <c r="AH40" s="2373"/>
      <c r="AI40" s="1991" t="s">
        <v>587</v>
      </c>
      <c r="AJ40" s="1991" t="s">
        <v>588</v>
      </c>
      <c r="AK40" s="2373"/>
      <c r="AL40" s="1991" t="s">
        <v>589</v>
      </c>
      <c r="AM40" s="1991" t="s">
        <v>590</v>
      </c>
      <c r="AN40" s="1497" t="s">
        <v>486</v>
      </c>
      <c r="AO40" s="2278" t="s">
        <v>487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113</v>
      </c>
      <c r="T41" s="1263" t="s">
        <v>114</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299</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127</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299</v>
      </c>
      <c r="B43" s="1371" t="s">
        <v>300</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440</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441</v>
      </c>
      <c r="AU43" s="508"/>
      <c r="AV43" s="508" t="str">
        <f>IF(T43="","",T43)</f>
        <v>Территория действия тарифа</v>
      </c>
      <c r="AW43" s="508"/>
      <c r="AX43" s="508"/>
      <c r="AY43" s="1163">
        <v>23</v>
      </c>
    </row>
    <row customHeight="1" ht="24">
      <c r="A44" s="1371" t="s">
        <v>299</v>
      </c>
      <c r="B44" s="1371" t="s">
        <v>300</v>
      </c>
      <c r="C44" s="1371" t="s">
        <v>301</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579</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580</v>
      </c>
      <c r="AU44" s="508"/>
      <c r="AV44" s="508" t="str">
        <f>IF(T44="","",T44)</f>
        <v>Наименование централизованной системы горячего водоснабжения</v>
      </c>
      <c r="AW44" s="508"/>
      <c r="AX44" s="508"/>
      <c r="AY44" s="1163">
        <v>23</v>
      </c>
    </row>
    <row customHeight="1" ht="24">
      <c r="A45" s="1371" t="s">
        <v>299</v>
      </c>
      <c r="B45" s="1371" t="s">
        <v>300</v>
      </c>
      <c r="C45" s="1371" t="s">
        <v>301</v>
      </c>
      <c r="D45" s="1371" t="s">
        <v>592</v>
      </c>
      <c r="E45" s="2267"/>
      <c r="F45" s="2267"/>
      <c r="G45" s="2267"/>
      <c r="H45" s="2267"/>
      <c r="I45" s="2264" t="str">
        <f>S44&amp;".1"</f>
        <v>...1</v>
      </c>
      <c r="J45" s="1371"/>
      <c r="K45" s="1371"/>
      <c r="L45" s="1372"/>
      <c r="P45" s="2265">
        <v>1</v>
      </c>
      <c r="Q45" s="1489"/>
      <c r="R45" s="364"/>
      <c r="S45" s="1501" t="str">
        <f>$I45</f>
        <v>...1</v>
      </c>
      <c r="T45" s="293" t="s">
        <v>532</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533</v>
      </c>
      <c r="AU45" s="508"/>
      <c r="AV45" s="508" t="str">
        <f>IF(T45="","",T45)</f>
        <v>Наименование признака дифференциации</v>
      </c>
      <c r="AW45" s="508"/>
      <c r="AX45" s="508"/>
      <c r="AY45" s="1163">
        <v>23</v>
      </c>
    </row>
    <row customHeight="1" ht="24">
      <c r="A46" s="1371" t="s">
        <v>299</v>
      </c>
      <c r="B46" s="1371" t="s">
        <v>300</v>
      </c>
      <c r="C46" s="1371" t="s">
        <v>301</v>
      </c>
      <c r="D46" s="1371" t="s">
        <v>592</v>
      </c>
      <c r="E46" s="2267"/>
      <c r="F46" s="2267"/>
      <c r="G46" s="2267"/>
      <c r="H46" s="2267"/>
      <c r="I46" s="2294"/>
      <c r="J46" s="2264" t="str">
        <f>I45&amp;".1"</f>
        <v>...1.1</v>
      </c>
      <c r="K46" s="1371"/>
      <c r="L46" s="1372" t="s">
        <v>449</v>
      </c>
      <c r="P46" s="2265"/>
      <c r="Q46" s="2265">
        <v>1</v>
      </c>
      <c r="R46" s="365"/>
      <c r="S46" s="1501" t="str">
        <f>$J46</f>
        <v>...1.1</v>
      </c>
      <c r="T46" s="294" t="s">
        <v>450</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534</v>
      </c>
      <c r="AU46" s="508"/>
      <c r="AV46" s="508" t="str">
        <f>IF(T46="","",T46)</f>
        <v>Группа потребителей</v>
      </c>
      <c r="AW46" s="508"/>
      <c r="AX46" s="508"/>
      <c r="AY46" s="1163">
        <v>23</v>
      </c>
    </row>
    <row customHeight="1" ht="24">
      <c r="A47" s="1371" t="s">
        <v>299</v>
      </c>
      <c r="B47" s="1371" t="s">
        <v>300</v>
      </c>
      <c r="C47" s="1371" t="s">
        <v>301</v>
      </c>
      <c r="D47" s="1371" t="s">
        <v>592</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65</v>
      </c>
      <c r="AE47" s="2275"/>
      <c r="AF47" s="2276" t="s">
        <v>65</v>
      </c>
      <c r="AG47" s="759"/>
      <c r="AH47" s="759"/>
      <c r="AI47" s="759"/>
      <c r="AJ47" s="759"/>
      <c r="AK47" s="759"/>
      <c r="AL47" s="759"/>
      <c r="AM47" s="1265"/>
      <c r="AN47" s="2273"/>
      <c r="AO47" s="2115" t="s">
        <v>65</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299</v>
      </c>
      <c r="B48" s="1371" t="s">
        <v>300</v>
      </c>
      <c r="C48" s="1371" t="s">
        <v>301</v>
      </c>
      <c r="D48" s="1371" t="s">
        <v>592</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299</v>
      </c>
      <c r="B49" s="1371" t="s">
        <v>300</v>
      </c>
      <c r="C49" s="1371" t="s">
        <v>301</v>
      </c>
      <c r="D49" s="1371" t="s">
        <v>592</v>
      </c>
      <c r="E49" s="2267"/>
      <c r="F49" s="2267"/>
      <c r="G49" s="2267"/>
      <c r="H49" s="2267"/>
      <c r="I49" s="2294"/>
      <c r="J49" s="2264"/>
      <c r="K49" s="1371"/>
      <c r="L49" s="1372"/>
      <c r="P49" s="2265"/>
      <c r="Q49" s="2265"/>
      <c r="R49" s="364"/>
      <c r="S49" s="1286"/>
      <c r="T49" s="295" t="s">
        <v>535</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536</v>
      </c>
      <c r="AU49" s="508"/>
      <c r="AV49" s="508" t="str">
        <f>IF(T49="","",T49)</f>
        <v>Добавить значение признака дифференциации</v>
      </c>
      <c r="AW49" s="508"/>
      <c r="AX49" s="508"/>
      <c r="AY49" s="1163">
        <v>20</v>
      </c>
    </row>
    <row customHeight="1" ht="22.049999999999997">
      <c r="A50" s="1371" t="s">
        <v>299</v>
      </c>
      <c r="B50" s="1371" t="s">
        <v>300</v>
      </c>
      <c r="C50" s="1371" t="s">
        <v>301</v>
      </c>
      <c r="D50" s="1371" t="s">
        <v>592</v>
      </c>
      <c r="E50" s="2267"/>
      <c r="F50" s="2267"/>
      <c r="G50" s="2267"/>
      <c r="H50" s="2267"/>
      <c r="I50" s="2264"/>
      <c r="J50" s="1371"/>
      <c r="K50" s="1371"/>
      <c r="L50" s="1372"/>
      <c r="P50" s="2265"/>
      <c r="Q50" s="1489"/>
      <c r="R50" s="364"/>
      <c r="S50" s="1286"/>
      <c r="T50" s="373" t="s">
        <v>455</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299</v>
      </c>
      <c r="B51" s="1371" t="s">
        <v>300</v>
      </c>
      <c r="C51" s="1371" t="s">
        <v>301</v>
      </c>
      <c r="D51" s="1371" t="s">
        <v>592</v>
      </c>
      <c r="E51" s="2267"/>
      <c r="F51" s="2267"/>
      <c r="G51" s="2267"/>
      <c r="H51" s="2266"/>
      <c r="I51" s="1371"/>
      <c r="J51" s="1371"/>
      <c r="K51" s="1371"/>
      <c r="L51" s="1372"/>
      <c r="M51" s="1373"/>
      <c r="N51" s="1373"/>
      <c r="O51" s="545"/>
      <c r="P51" s="368"/>
      <c r="Q51" s="383"/>
      <c r="R51" s="363"/>
      <c r="S51" s="1286"/>
      <c r="T51" s="380" t="s">
        <v>537</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299</v>
      </c>
      <c r="B52" s="1351" t="s">
        <v>300</v>
      </c>
      <c r="C52" s="1322"/>
      <c r="D52" s="1322"/>
      <c r="E52" s="2267"/>
      <c r="F52" s="2266"/>
      <c r="G52" s="1322"/>
      <c r="H52" s="1322"/>
      <c r="I52" s="1322"/>
      <c r="J52" s="1322"/>
      <c r="K52" s="1322"/>
      <c r="L52" s="1502"/>
      <c r="M52" s="1329"/>
      <c r="N52" s="1329"/>
      <c r="P52" s="1324"/>
      <c r="Q52" s="1325"/>
      <c r="R52" s="1324"/>
      <c r="S52" s="1330"/>
      <c r="T52" s="1333" t="s">
        <v>173</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299</v>
      </c>
      <c r="B53" s="1351"/>
      <c r="C53" s="1351"/>
      <c r="D53" s="1351"/>
      <c r="E53" s="2266"/>
      <c r="F53" s="1351"/>
      <c r="G53" s="1351"/>
      <c r="H53" s="1351"/>
      <c r="I53" s="1351"/>
      <c r="J53" s="1351"/>
      <c r="K53" s="1351"/>
      <c r="L53" s="1354"/>
      <c r="M53" s="1329"/>
      <c r="N53" s="1329"/>
      <c r="O53" s="526"/>
      <c r="P53" s="388"/>
      <c r="Q53" s="1352"/>
      <c r="R53" s="388"/>
      <c r="S53" s="1330"/>
      <c r="T53" s="1333" t="s">
        <v>174</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198</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86</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70F55-258C-7042-75BE-0.CDBCC79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127</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440</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441</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579</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580</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445</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446</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65</v>
      </c>
      <c r="AB8" s="1742"/>
      <c r="AC8" s="1477" t="s">
        <v>65</v>
      </c>
      <c r="AD8" s="2193" t="s">
        <v>65</v>
      </c>
      <c r="AE8" s="2334"/>
      <c r="AF8" s="2213">
        <v>1</v>
      </c>
      <c r="AG8" s="2371"/>
      <c r="AH8" s="2115" t="s">
        <v>65</v>
      </c>
      <c r="AI8" s="2334"/>
      <c r="AJ8" s="2213">
        <v>1</v>
      </c>
      <c r="AK8" s="2335" t="s">
        <v>28</v>
      </c>
      <c r="AL8" s="2115" t="s">
        <v>65</v>
      </c>
      <c r="AM8" s="2200"/>
      <c r="AN8" s="2213">
        <v>1</v>
      </c>
      <c r="AO8" s="2365"/>
      <c r="AP8" s="2366" t="s">
        <v>65</v>
      </c>
      <c r="AQ8" s="319"/>
      <c r="AR8" s="1494">
        <v>1</v>
      </c>
      <c r="AS8" s="1500" t="s">
        <v>28</v>
      </c>
      <c r="AT8" s="759"/>
      <c r="AU8" s="1265"/>
      <c r="AV8" s="759"/>
      <c r="AW8" s="1265"/>
      <c r="AX8" s="1742"/>
      <c r="AY8" s="1477" t="s">
        <v>65</v>
      </c>
      <c r="AZ8" s="1742"/>
      <c r="BA8" s="1477" t="s">
        <v>65</v>
      </c>
      <c r="BB8" s="1356"/>
      <c r="BC8" s="2261" t="s">
        <v>550</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551</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552</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553</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554</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517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173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174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65</v>
      </c>
      <c r="AZ20" s="1744"/>
      <c r="BA20" s="1493" t="s">
        <v>65</v>
      </c>
      <c r="BI20" s="1163">
        <v>0</v>
      </c>
    </row>
    <row customHeight="1" ht="14.25" hidden="1">
      <c r="BD21" s="504"/>
      <c r="BE21" s="504"/>
      <c r="BF21" s="504"/>
      <c r="BG21" s="504"/>
      <c r="BH21" s="504"/>
      <c r="BI21" s="1163">
        <v>0</v>
      </c>
    </row>
    <row customHeight="1" ht="14.25" hidden="1">
      <c r="O22" s="1375" t="s">
        <v>457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458</v>
      </c>
      <c r="P24" s="1516"/>
      <c r="Q24" s="1518"/>
      <c r="R24" s="1518"/>
      <c r="AA24" s="1515" t="s">
        <v>460</v>
      </c>
      <c r="AC24" s="1515" t="s">
        <v>461</v>
      </c>
      <c r="AD24" s="1515" t="s">
        <v>518</v>
      </c>
      <c r="AH24" s="1515" t="s">
        <v>518</v>
      </c>
      <c r="AK24" s="1515" t="s">
        <v>555</v>
      </c>
      <c r="AL24" s="1515" t="s">
        <v>518</v>
      </c>
      <c r="AP24" s="1515" t="s">
        <v>518</v>
      </c>
      <c r="AY24" s="1515" t="s">
        <v>460</v>
      </c>
      <c r="BA24" s="1515" t="s">
        <v>461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"ТЭК СПБ"</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Комитет по тарифам Санкт-Петербурга</v>
      </c>
      <c r="W31" s="2259"/>
      <c r="X31" s="2259"/>
      <c r="Y31" s="2259"/>
      <c r="Z31" s="2259"/>
      <c r="AA31" s="2259"/>
      <c r="AB31" s="2259"/>
      <c r="AC31" s="334"/>
      <c r="AD31" s="2259" t="str">
        <f>IF(TITLE_NAME_OR_PR_CHANGE="",IF(TITLE_NAME_OR_PR="","",TITLE_NAME_OR_PR),TITLE_NAME_OR_PR_CHANGE)</f>
        <v>Комитет по тарифам Санкт-Петербурга</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c r="A32" s="1376"/>
      <c r="B32" s="1376"/>
      <c r="C32" s="1376"/>
      <c r="D32" s="1376"/>
      <c r="E32" s="1376"/>
      <c r="F32" s="1376"/>
      <c r="G32" s="1376"/>
      <c r="H32" s="1376"/>
      <c r="I32" s="1376"/>
      <c r="J32" s="1376"/>
      <c r="K32" s="1376"/>
      <c r="L32" s="1377"/>
      <c r="M32" s="1376"/>
      <c r="N32" s="1376"/>
      <c r="O32" s="1376"/>
      <c r="P32" s="1376"/>
      <c r="Q32" s="1376"/>
      <c r="S32" s="2258" t="s">
        <v>463</v>
      </c>
      <c r="T32" s="2258"/>
      <c r="U32" s="1380"/>
      <c r="V32" s="2272" t="str">
        <f>IF(TITLE_DATE_PR_CHANGE="",IF(TITLE_DATE_PR="","",TITLE_DATE_PR),TITLE_DATE_PR_CHANGE)</f>
        <v>46010</v>
      </c>
      <c r="W32" s="2272"/>
      <c r="X32" s="2272"/>
      <c r="Y32" s="2272"/>
      <c r="Z32" s="2272"/>
      <c r="AA32" s="2272"/>
      <c r="AB32" s="2272"/>
      <c r="AC32" s="334"/>
      <c r="AD32" s="2272" t="str">
        <f>IF(TITLE_DATE_PR_CHANGE="",IF(TITLE_DATE_PR="","",TITLE_DATE_PR),TITLE_DATE_PR_CHANGE)</f>
        <v>46010</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c r="A33" s="1376"/>
      <c r="B33" s="1376"/>
      <c r="C33" s="1376"/>
      <c r="D33" s="1376"/>
      <c r="E33" s="1376"/>
      <c r="F33" s="1376"/>
      <c r="G33" s="1376"/>
      <c r="H33" s="1376"/>
      <c r="I33" s="1376"/>
      <c r="J33" s="1376"/>
      <c r="K33" s="1376"/>
      <c r="L33" s="1377"/>
      <c r="M33" s="1376"/>
      <c r="N33" s="1376"/>
      <c r="O33" s="1376"/>
      <c r="P33" s="1376"/>
      <c r="Q33" s="1376"/>
      <c r="S33" s="2258" t="s">
        <v>464</v>
      </c>
      <c r="T33" s="2258"/>
      <c r="U33" s="1380"/>
      <c r="V33" s="2259" t="str">
        <f>IF(TITLE_NUMBER_PR_CHANGE="",IF(TITLE_NUMBER_PR="","",TITLE_NUMBER_PR),TITLE_NUMBER_PR_CHANGE)</f>
        <v>266-р</v>
      </c>
      <c r="W33" s="2259"/>
      <c r="X33" s="2259"/>
      <c r="Y33" s="2259"/>
      <c r="Z33" s="2259"/>
      <c r="AA33" s="2259"/>
      <c r="AB33" s="2259"/>
      <c r="AC33" s="334"/>
      <c r="AD33" s="2259" t="str">
        <f>IF(TITLE_NUMBER_PR_CHANGE="",IF(TITLE_NUMBER_PR="","",TITLE_NUMBER_PR),TITLE_NUMBER_PR_CHANGE)</f>
        <v>266-р</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c r="A34" s="1376"/>
      <c r="B34" s="1376"/>
      <c r="C34" s="1376"/>
      <c r="D34" s="1376"/>
      <c r="E34" s="1376"/>
      <c r="F34" s="1376"/>
      <c r="G34" s="1376"/>
      <c r="H34" s="1376"/>
      <c r="I34" s="1376"/>
      <c r="J34" s="1376"/>
      <c r="K34" s="1376"/>
      <c r="L34" s="1377"/>
      <c r="M34" s="1376"/>
      <c r="N34" s="1376"/>
      <c r="O34" s="1376"/>
      <c r="P34" s="1376"/>
      <c r="Q34" s="1376"/>
      <c r="S34" s="2258" t="s">
        <v>44</v>
      </c>
      <c r="T34" s="2258"/>
      <c r="U34" s="1380"/>
      <c r="V34" s="2259" t="str">
        <f>IF(TITLE_IST_PUB_CHANGE="",IF(TITLE_IST_PUB="","",TITLE_IST_PUB),TITLE_IST_PUB_CHANGE)</f>
        <v>https://tarifspb.ru/tariffs/document/2287/
Официальный сайт Комитета по тарифам Санкт-Петербурга в сети интернет</v>
      </c>
      <c r="W34" s="2259"/>
      <c r="X34" s="2259"/>
      <c r="Y34" s="2259"/>
      <c r="Z34" s="2259"/>
      <c r="AA34" s="2259"/>
      <c r="AB34" s="2259"/>
      <c r="AC34" s="334"/>
      <c r="AD34" s="2259" t="str">
        <f>IF(TITLE_IST_PUB_CHANGE="",IF(TITLE_IST_PUB="","",TITLE_IST_PUB),TITLE_IST_PUB_CHANGE)</f>
        <v>https://tarifspb.ru/tariffs/document/2287/
Официальный сайт Комитета по тарифам Санкт-Петербурга в сети интернет</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463</v>
      </c>
      <c r="T36" s="2258"/>
      <c r="U36" s="1380"/>
      <c r="V36" s="2272" t="str">
        <f>IF(TITLE_DATE_PR_CHANGE="",IF(TITLE_DATE_PR="","",TITLE_DATE_PR),TITLE_DATE_PR_CHANGE)</f>
        <v>46010</v>
      </c>
      <c r="W36" s="2272"/>
      <c r="X36" s="2272"/>
      <c r="Y36" s="2272"/>
      <c r="Z36" s="2272"/>
      <c r="AA36" s="2272"/>
      <c r="AB36" s="2272"/>
      <c r="AC36" s="334"/>
      <c r="AD36" s="2272" t="str">
        <f>IF(TITLE_DATE_PR_CHANGE="",IF(TITLE_DATE_PR="","",TITLE_DATE_PR),TITLE_DATE_PR_CHANGE)</f>
        <v>46010</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464</v>
      </c>
      <c r="T37" s="2258"/>
      <c r="U37" s="1380"/>
      <c r="V37" s="2259" t="str">
        <f>IF(TITLE_NUMBER_PR_CHANGE="",IF(TITLE_NUMBER_PR="","",TITLE_NUMBER_PR),TITLE_NUMBER_PR_CHANGE)</f>
        <v>266-р</v>
      </c>
      <c r="W37" s="2259"/>
      <c r="X37" s="2259"/>
      <c r="Y37" s="2259"/>
      <c r="Z37" s="2259"/>
      <c r="AA37" s="2259"/>
      <c r="AB37" s="2259"/>
      <c r="AC37" s="334"/>
      <c r="AD37" s="2259" t="str">
        <f>IF(TITLE_NUMBER_PR_CHANGE="",IF(TITLE_NUMBER_PR="","",TITLE_NUMBER_PR),TITLE_NUMBER_PR_CHANGE)</f>
        <v>266-р</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467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467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343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344</v>
      </c>
      <c r="BI40" s="1163">
        <v>14</v>
      </c>
    </row>
    <row customHeight="1" ht="14.699999999999998">
      <c r="Q41" s="299"/>
      <c r="R41" s="384"/>
      <c r="S41" s="2281" t="s">
        <v>92</v>
      </c>
      <c r="T41" s="2217" t="s">
        <v>556</v>
      </c>
      <c r="U41" s="309"/>
      <c r="V41" s="2282" t="s">
        <v>469</v>
      </c>
      <c r="W41" s="2283"/>
      <c r="X41" s="2283"/>
      <c r="Y41" s="2283"/>
      <c r="Z41" s="2283"/>
      <c r="AA41" s="2283"/>
      <c r="AB41" s="2284"/>
      <c r="AC41" s="2285" t="s">
        <v>470</v>
      </c>
      <c r="AD41" s="2336" t="s">
        <v>557</v>
      </c>
      <c r="AE41" s="2299"/>
      <c r="AF41" s="2299"/>
      <c r="AG41" s="2337"/>
      <c r="AH41" s="2336" t="s">
        <v>558</v>
      </c>
      <c r="AI41" s="2299"/>
      <c r="AJ41" s="2299"/>
      <c r="AK41" s="2337"/>
      <c r="AL41" s="2336" t="s">
        <v>559</v>
      </c>
      <c r="AM41" s="2299"/>
      <c r="AN41" s="2299"/>
      <c r="AO41" s="2337"/>
      <c r="AP41" s="2336" t="s">
        <v>560</v>
      </c>
      <c r="AQ41" s="2299"/>
      <c r="AR41" s="2299"/>
      <c r="AS41" s="2337"/>
      <c r="AT41" s="2282" t="s">
        <v>469</v>
      </c>
      <c r="AU41" s="2283"/>
      <c r="AV41" s="2283"/>
      <c r="AW41" s="2283"/>
      <c r="AX41" s="2283"/>
      <c r="AY41" s="2283"/>
      <c r="AZ41" s="2284"/>
      <c r="BA41" s="2285" t="s">
        <v>470</v>
      </c>
      <c r="BB41" s="2288" t="s">
        <v>472</v>
      </c>
      <c r="BC41" s="2135"/>
      <c r="BI41" s="1163">
        <v>14</v>
      </c>
    </row>
    <row customHeight="1" ht="35.699999999999996">
      <c r="Q42" s="299"/>
      <c r="R42" s="384"/>
      <c r="S42" s="2281"/>
      <c r="T42" s="2217"/>
      <c r="U42" s="1039"/>
      <c r="V42" s="2200" t="s">
        <v>561</v>
      </c>
      <c r="W42" s="2201"/>
      <c r="X42" s="2200" t="s">
        <v>562</v>
      </c>
      <c r="Y42" s="2201"/>
      <c r="Z42" s="2302" t="s">
        <v>563</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561</v>
      </c>
      <c r="AU42" s="2201"/>
      <c r="AV42" s="2200" t="s">
        <v>562</v>
      </c>
      <c r="AW42" s="2201"/>
      <c r="AX42" s="2302" t="s">
        <v>563</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139</v>
      </c>
      <c r="C44" s="1378" t="s">
        <v>140</v>
      </c>
      <c r="D44" s="1378" t="s">
        <v>141</v>
      </c>
      <c r="E44" s="1372" t="s">
        <v>477</v>
      </c>
      <c r="F44" s="1372" t="s">
        <v>478</v>
      </c>
      <c r="G44" s="1372" t="s">
        <v>479</v>
      </c>
      <c r="H44" s="1372" t="s">
        <v>480</v>
      </c>
      <c r="I44" s="1372" t="s">
        <v>481</v>
      </c>
      <c r="J44" s="1372" t="s">
        <v>482</v>
      </c>
      <c r="K44" s="1372" t="s">
        <v>483</v>
      </c>
      <c r="L44" s="1372" t="s">
        <v>458</v>
      </c>
      <c r="Q44" s="299"/>
      <c r="R44" s="384"/>
      <c r="S44" s="2281"/>
      <c r="T44" s="2217"/>
      <c r="U44" s="310"/>
      <c r="V44" s="1487" t="s">
        <v>527</v>
      </c>
      <c r="W44" s="1487" t="s">
        <v>528</v>
      </c>
      <c r="X44" s="1487" t="s">
        <v>527</v>
      </c>
      <c r="Y44" s="1487" t="s">
        <v>528</v>
      </c>
      <c r="Z44" s="1497" t="s">
        <v>486</v>
      </c>
      <c r="AA44" s="2278" t="s">
        <v>487</v>
      </c>
      <c r="AB44" s="2279"/>
      <c r="AC44" s="2287"/>
      <c r="AD44" s="2341"/>
      <c r="AE44" s="2342"/>
      <c r="AF44" s="2342"/>
      <c r="AG44" s="2343"/>
      <c r="AH44" s="2341"/>
      <c r="AI44" s="2342"/>
      <c r="AJ44" s="2342"/>
      <c r="AK44" s="2343"/>
      <c r="AL44" s="2341"/>
      <c r="AM44" s="2342"/>
      <c r="AN44" s="2342"/>
      <c r="AO44" s="2343"/>
      <c r="AP44" s="2341"/>
      <c r="AQ44" s="2342"/>
      <c r="AR44" s="2342"/>
      <c r="AS44" s="2343"/>
      <c r="AT44" s="1487" t="s">
        <v>527</v>
      </c>
      <c r="AU44" s="1487" t="s">
        <v>528</v>
      </c>
      <c r="AV44" s="1487" t="s">
        <v>527</v>
      </c>
      <c r="AW44" s="1487" t="s">
        <v>528</v>
      </c>
      <c r="AX44" s="1497" t="s">
        <v>486</v>
      </c>
      <c r="AY44" s="2278" t="s">
        <v>487</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113</v>
      </c>
      <c r="T45" s="1263" t="s">
        <v>114</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304</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127</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304</v>
      </c>
      <c r="B47" s="1371" t="s">
        <v>305</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440</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441</v>
      </c>
      <c r="BE47" s="508"/>
      <c r="BF47" s="508" t="str">
        <f>IF(T47="","",T47)</f>
        <v>Территория действия тарифа</v>
      </c>
      <c r="BG47" s="508"/>
      <c r="BH47" s="508"/>
      <c r="BI47" s="1163">
        <v>21</v>
      </c>
    </row>
    <row customHeight="1" ht="35.699999999999996">
      <c r="A48" s="1371" t="s">
        <v>304</v>
      </c>
      <c r="B48" s="1371" t="s">
        <v>305</v>
      </c>
      <c r="C48" s="1371" t="s">
        <v>306</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579</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580</v>
      </c>
      <c r="BE48" s="508"/>
      <c r="BF48" s="508" t="str">
        <f>IF(T48="","",T48)</f>
        <v>Наименование централизованной системы горячего водоснабжения</v>
      </c>
      <c r="BG48" s="508"/>
      <c r="BH48" s="508"/>
      <c r="BI48" s="1163">
        <v>34</v>
      </c>
    </row>
    <row s="1650" customFormat="1" customHeight="1" ht="0">
      <c r="A49" s="1351" t="s">
        <v>304</v>
      </c>
      <c r="B49" s="1351" t="s">
        <v>305</v>
      </c>
      <c r="C49" s="1351" t="s">
        <v>306</v>
      </c>
      <c r="D49" s="1351" t="s">
        <v>593</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445</v>
      </c>
      <c r="BE49" s="508"/>
      <c r="BF49" s="508" t="str">
        <f>IF(T49="","",T49)</f>
        <v/>
      </c>
      <c r="BG49" s="508"/>
      <c r="BH49" s="508"/>
      <c r="BI49" s="519">
        <v>0</v>
      </c>
    </row>
    <row s="1650" customFormat="1" customHeight="1" ht="0">
      <c r="A50" s="1351" t="s">
        <v>304</v>
      </c>
      <c r="B50" s="1351" t="s">
        <v>305</v>
      </c>
      <c r="C50" s="1351" t="s">
        <v>306</v>
      </c>
      <c r="D50" s="1351" t="s">
        <v>593</v>
      </c>
      <c r="E50" s="2267"/>
      <c r="F50" s="2267"/>
      <c r="G50" s="2267"/>
      <c r="H50" s="2267"/>
      <c r="I50" s="2264" t="str">
        <f>S49&amp;".1"</f>
        <v>.1</v>
      </c>
      <c r="J50" s="1351"/>
      <c r="K50" s="1351"/>
      <c r="L50" s="1354" t="s">
        <v>446</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304</v>
      </c>
      <c r="B51" s="1351" t="s">
        <v>305</v>
      </c>
      <c r="C51" s="1351" t="s">
        <v>306</v>
      </c>
      <c r="D51" s="1351" t="s">
        <v>593</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304</v>
      </c>
      <c r="B52" s="1371" t="s">
        <v>305</v>
      </c>
      <c r="C52" s="1371" t="s">
        <v>306</v>
      </c>
      <c r="D52" s="1371" t="s">
        <v>593</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65</v>
      </c>
      <c r="AB52" s="1742"/>
      <c r="AC52" s="1477" t="s">
        <v>65</v>
      </c>
      <c r="AD52" s="2193" t="s">
        <v>65</v>
      </c>
      <c r="AE52" s="2334"/>
      <c r="AF52" s="2213">
        <v>1</v>
      </c>
      <c r="AG52" s="2371"/>
      <c r="AH52" s="2115" t="s">
        <v>65</v>
      </c>
      <c r="AI52" s="2334"/>
      <c r="AJ52" s="2213">
        <v>1</v>
      </c>
      <c r="AK52" s="2335" t="s">
        <v>28</v>
      </c>
      <c r="AL52" s="2115" t="s">
        <v>65</v>
      </c>
      <c r="AM52" s="2200"/>
      <c r="AN52" s="2213">
        <v>1</v>
      </c>
      <c r="AO52" s="2365"/>
      <c r="AP52" s="2366" t="s">
        <v>65</v>
      </c>
      <c r="AQ52" s="319"/>
      <c r="AR52" s="1494">
        <v>1</v>
      </c>
      <c r="AS52" s="1500" t="s">
        <v>28</v>
      </c>
      <c r="AT52" s="759"/>
      <c r="AU52" s="1265"/>
      <c r="AV52" s="759"/>
      <c r="AW52" s="1265"/>
      <c r="AX52" s="1742"/>
      <c r="AY52" s="1477" t="s">
        <v>65</v>
      </c>
      <c r="AZ52" s="1742"/>
      <c r="BA52" s="1477" t="s">
        <v>65</v>
      </c>
      <c r="BB52" s="1356"/>
      <c r="BC52" s="2261" t="s">
        <v>550</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551</v>
      </c>
      <c r="AT53" s="1401"/>
      <c r="AU53" s="1504"/>
      <c r="AV53" s="1401"/>
      <c r="AW53" s="1504"/>
      <c r="AX53" s="1401"/>
      <c r="AY53" s="1401"/>
      <c r="AZ53" s="1401"/>
      <c r="BA53" s="1401"/>
      <c r="BB53" s="1405"/>
      <c r="BC53" s="2262"/>
      <c r="BE53" s="508"/>
      <c r="BF53" s="508"/>
      <c r="BG53" s="508"/>
      <c r="BH53" s="508"/>
      <c r="BI53" s="1163">
        <v>11</v>
      </c>
    </row>
    <row customHeight="1" ht="11.549999999999999">
      <c r="A54" s="1371" t="s">
        <v>304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552</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304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553</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304</v>
      </c>
      <c r="B56" s="1371" t="s">
        <v>305</v>
      </c>
      <c r="C56" s="1371" t="s">
        <v>306</v>
      </c>
      <c r="D56" s="1371" t="s">
        <v>593</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554</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304</v>
      </c>
      <c r="B57" s="1371" t="s">
        <v>305</v>
      </c>
      <c r="C57" s="1371" t="s">
        <v>306</v>
      </c>
      <c r="D57" s="1371" t="s">
        <v>593</v>
      </c>
      <c r="E57" s="2267"/>
      <c r="F57" s="2267"/>
      <c r="G57" s="2267"/>
      <c r="H57" s="2267"/>
      <c r="I57" s="2294"/>
      <c r="J57" s="2264"/>
      <c r="K57" s="1371"/>
      <c r="L57" s="1372"/>
      <c r="P57" s="2265"/>
      <c r="Q57" s="2265"/>
      <c r="R57" s="364"/>
      <c r="S57" s="1286"/>
      <c r="T57" s="295" t="s">
        <v>517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304</v>
      </c>
      <c r="B58" s="1351" t="s">
        <v>305</v>
      </c>
      <c r="C58" s="1351" t="s">
        <v>306</v>
      </c>
      <c r="D58" s="1351" t="s">
        <v>593</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304</v>
      </c>
      <c r="B59" s="1351" t="s">
        <v>305</v>
      </c>
      <c r="C59" s="1351" t="s">
        <v>306</v>
      </c>
      <c r="D59" s="1351" t="s">
        <v>593</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304</v>
      </c>
      <c r="B60" s="1351" t="s">
        <v>305</v>
      </c>
      <c r="C60" s="1351" t="s">
        <v>306</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304</v>
      </c>
      <c r="B61" s="1351" t="s">
        <v>305</v>
      </c>
      <c r="C61" s="1322"/>
      <c r="D61" s="1322"/>
      <c r="E61" s="2267"/>
      <c r="F61" s="2266"/>
      <c r="G61" s="1322"/>
      <c r="H61" s="1322"/>
      <c r="I61" s="1322"/>
      <c r="J61" s="1322"/>
      <c r="K61" s="1322"/>
      <c r="L61" s="1502"/>
      <c r="M61" s="1329"/>
      <c r="N61" s="1329"/>
      <c r="P61" s="1324"/>
      <c r="Q61" s="1325"/>
      <c r="R61" s="1324"/>
      <c r="S61" s="1330"/>
      <c r="T61" s="1333" t="s">
        <v>173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304</v>
      </c>
      <c r="B62" s="1351"/>
      <c r="C62" s="1351"/>
      <c r="D62" s="1351"/>
      <c r="E62" s="2266"/>
      <c r="F62" s="1351"/>
      <c r="G62" s="1351"/>
      <c r="H62" s="1351"/>
      <c r="I62" s="1351"/>
      <c r="J62" s="1351"/>
      <c r="K62" s="1351"/>
      <c r="L62" s="1354"/>
      <c r="M62" s="1329"/>
      <c r="N62" s="1329"/>
      <c r="O62" s="526"/>
      <c r="P62" s="388"/>
      <c r="Q62" s="1352"/>
      <c r="R62" s="388"/>
      <c r="S62" s="1330"/>
      <c r="T62" s="1333" t="s">
        <v>174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198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86</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A34B5-2FEB-ED5D-7C71-0.8108C93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594</v>
      </c>
      <c r="D2" s="1646"/>
      <c r="E2" s="554">
        <f>B2</f>
        <v>0</v>
      </c>
      <c r="F2" s="555"/>
      <c r="G2" s="1654" t="s">
        <v>595</v>
      </c>
      <c r="H2" s="1654" t="s">
        <v>595</v>
      </c>
      <c r="I2" s="1654" t="s">
        <v>595</v>
      </c>
      <c r="J2" s="297" t="s">
        <v>596</v>
      </c>
      <c r="K2" s="551"/>
      <c r="AF2" s="1639">
        <v>0</v>
      </c>
    </row>
    <row s="1650" customFormat="1" customHeight="1" ht="0.75" hidden="1">
      <c r="B3" s="2107"/>
      <c r="C3" s="1175"/>
      <c r="D3" s="556"/>
      <c r="E3" s="557"/>
      <c r="F3" s="558" t="s">
        <v>597</v>
      </c>
      <c r="G3" s="559"/>
      <c r="H3" s="559">
        <f>H4*H5+H7</f>
        <v>0</v>
      </c>
      <c r="I3" s="559">
        <f>I4*I5+I6</f>
        <v>0</v>
      </c>
      <c r="J3" s="560"/>
      <c r="AF3" s="1644">
        <v>0</v>
      </c>
    </row>
    <row customHeight="1" ht="23.25" hidden="1">
      <c r="B4" s="2107"/>
      <c r="C4" s="1175"/>
      <c r="D4" s="1646"/>
      <c r="E4" s="554" t="str">
        <f>B2&amp;".1"</f>
        <v>.1</v>
      </c>
      <c r="F4" s="561" t="s">
        <v>598</v>
      </c>
      <c r="G4" s="562"/>
      <c r="H4" s="549"/>
      <c r="I4" s="549"/>
      <c r="J4" s="297" t="s">
        <v>599</v>
      </c>
      <c r="K4" s="551"/>
      <c r="AF4" s="1639">
        <v>0</v>
      </c>
    </row>
    <row customHeight="1" ht="18.75" hidden="1">
      <c r="B5" s="2107"/>
      <c r="C5" s="1175"/>
      <c r="D5" s="1646"/>
      <c r="E5" s="554" t="str">
        <f>B2&amp;".2"</f>
        <v>.2</v>
      </c>
      <c r="F5" s="561" t="s">
        <v>600</v>
      </c>
      <c r="G5" s="1654" t="s">
        <v>601</v>
      </c>
      <c r="H5" s="549"/>
      <c r="I5" s="549"/>
      <c r="J5" s="297"/>
      <c r="K5" s="551"/>
      <c r="AF5" s="1639">
        <v>0</v>
      </c>
    </row>
    <row customHeight="1" ht="18.75" hidden="1">
      <c r="B6" s="2107"/>
      <c r="C6" s="1175"/>
      <c r="D6" s="1646"/>
      <c r="E6" s="554" t="str">
        <f>B2&amp;".3"</f>
        <v>.3</v>
      </c>
      <c r="F6" s="561" t="s">
        <v>602</v>
      </c>
      <c r="G6" s="1654" t="s">
        <v>601</v>
      </c>
      <c r="H6" s="549"/>
      <c r="I6" s="549"/>
      <c r="J6" s="297"/>
      <c r="K6" s="551"/>
      <c r="AF6" s="1639">
        <v>0</v>
      </c>
    </row>
    <row customHeight="1" ht="18.75" hidden="1">
      <c r="B7" s="2107"/>
      <c r="C7" s="1175"/>
      <c r="D7" s="1646"/>
      <c r="E7" s="554" t="str">
        <f>B2&amp;".4"</f>
        <v>.4</v>
      </c>
      <c r="F7" s="561" t="s">
        <v>603</v>
      </c>
      <c r="G7" s="1654" t="s">
        <v>595</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601</v>
      </c>
      <c r="H9" s="549"/>
      <c r="I9" s="549"/>
      <c r="J9" s="550" t="s">
        <v>604</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605</v>
      </c>
      <c r="H11" s="549"/>
      <c r="I11" s="549"/>
      <c r="J11" s="297" t="s">
        <v>606</v>
      </c>
      <c r="K11" s="551"/>
      <c r="AF11" s="1639">
        <v>0</v>
      </c>
    </row>
    <row customHeight="1" ht="11.25" hidden="1">
      <c r="AF12" s="1639">
        <v>0</v>
      </c>
    </row>
    <row customHeight="1" ht="22.5" hidden="1">
      <c r="D13" s="1646"/>
      <c r="E13" s="554"/>
      <c r="F13" s="548"/>
      <c r="G13" s="977" t="s">
        <v>607</v>
      </c>
      <c r="H13" s="553"/>
      <c r="I13" s="553"/>
      <c r="J13" s="753" t="s">
        <v>608</v>
      </c>
      <c r="K13" s="551"/>
      <c r="AF13" s="1639">
        <v>0</v>
      </c>
    </row>
    <row customHeight="1" ht="11.25" hidden="1">
      <c r="AF14" s="1639">
        <v>0</v>
      </c>
    </row>
    <row customHeight="1" ht="22.5" hidden="1">
      <c r="D15" s="1646"/>
      <c r="E15" s="554"/>
      <c r="F15" s="548"/>
      <c r="G15" s="1654" t="s">
        <v>609</v>
      </c>
      <c r="H15" s="553"/>
      <c r="I15" s="553"/>
      <c r="J15" s="297" t="s">
        <v>610</v>
      </c>
      <c r="K15" s="551"/>
      <c r="AF15" s="1639">
        <v>0</v>
      </c>
    </row>
    <row customHeight="1" ht="11.25" hidden="1">
      <c r="AF16" s="1639">
        <v>0</v>
      </c>
    </row>
    <row customHeight="1" ht="22.5" hidden="1">
      <c r="D17" s="1646"/>
      <c r="E17" s="554"/>
      <c r="F17" s="548"/>
      <c r="G17" s="1654" t="s">
        <v>611</v>
      </c>
      <c r="H17" s="553"/>
      <c r="I17" s="553"/>
      <c r="J17" s="297" t="s">
        <v>612</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6"/>
      <c r="G21" s="2256"/>
      <c r="H21" s="2256"/>
      <c r="I21" s="2256"/>
      <c r="J21" s="564"/>
      <c r="AF21" s="1639">
        <v>24</v>
      </c>
    </row>
    <row customHeight="1" ht="25.2">
      <c r="E22" s="2257" t="str">
        <f>IF(org=0,"Не определено",org)</f>
        <v>АО "ТЭК СПБ"</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121</v>
      </c>
      <c r="AF24" s="1644">
        <v>1</v>
      </c>
    </row>
    <row customHeight="1" ht="11.549999999999999">
      <c r="E25" s="719"/>
      <c r="F25" s="2375" t="s">
        <v>109</v>
      </c>
      <c r="G25" s="2376"/>
      <c r="H25" s="1660" t="str">
        <f>IF(H24="","",INDEX(DIFFERENTIATION_UNMERGE_VD,MATCH(H24,DIFFERENTIATION_ID_DIFF,0)))</f>
        <v/>
      </c>
      <c r="I25" s="1660">
        <f>IF(I24="","",INDEX(DIFFERENTIATION_UNMERGE_VD,MATCH(I24,DIFFERENTIATION_ID_DIFF,0)))</f>
        <v>0</v>
      </c>
      <c r="J25" s="2135"/>
      <c r="AF25" s="1639">
        <v>11</v>
      </c>
    </row>
    <row customHeight="1" ht="11.549999999999999">
      <c r="E26" s="719"/>
      <c r="F26" s="2375" t="s">
        <v>613</v>
      </c>
      <c r="G26" s="2376"/>
      <c r="H26" s="1660" t="str">
        <f>IF(H24="","",INDEX(DIFFERENTIATION_UNMERGE_AREA,MATCH(H24,DIFFERENTIATION_ID_DIFF,0)))</f>
        <v/>
      </c>
      <c r="I26" s="1660" t="str">
        <f>IF(I24="","",INDEX(DIFFERENTIATION_UNMERGE_AREA,MATCH(I24,DIFFERENTIATION_ID_DIFF,0)))</f>
        <v/>
      </c>
      <c r="J26" s="2135"/>
      <c r="AF26" s="1639">
        <v>11</v>
      </c>
    </row>
    <row customHeight="1" ht="11.549999999999999">
      <c r="E27" s="719"/>
      <c r="F27" s="2375" t="s">
        <v>614</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343</v>
      </c>
      <c r="F28" s="2378"/>
      <c r="G28" s="2378"/>
      <c r="H28" s="1653"/>
      <c r="I28" s="1653"/>
      <c r="J28" s="2135"/>
      <c r="AF28" s="1639">
        <v>11</v>
      </c>
    </row>
    <row customHeight="1" ht="24">
      <c r="E29" s="1654" t="s">
        <v>92</v>
      </c>
      <c r="F29" s="1661" t="s">
        <v>345</v>
      </c>
      <c r="G29" s="1661" t="s">
        <v>615</v>
      </c>
      <c r="H29" s="1661" t="s">
        <v>346</v>
      </c>
      <c r="I29" s="1661" t="s">
        <v>346</v>
      </c>
      <c r="J29" s="2135"/>
      <c r="AF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601</v>
      </c>
      <c r="H30" s="565"/>
      <c r="I30" s="565"/>
      <c r="J30" s="297" t="str">
        <f>FHD_NOTE_P_1</f>
        <v>Указывается выручка от регулируемого вида деятельности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601</v>
      </c>
      <c r="H31" s="566">
        <f>SUMIF($K33:$K71,$K31,H33:H71)</f>
        <v>0</v>
      </c>
      <c r="I31" s="566">
        <f>SUMIF($K33:$K71,$K31,I33:I71)</f>
        <v>0</v>
      </c>
      <c r="J31" s="297" t="str">
        <f>FHD_NOTE_P_2</f>
        <v>Указывается суммарная себестоимость производимых товаров.</v>
      </c>
      <c r="K31" s="1644" t="s">
        <v>616</v>
      </c>
      <c r="AF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601</v>
      </c>
      <c r="H32" s="565"/>
      <c r="I32" s="565"/>
      <c r="J32" s="297" t="str">
        <f>FHD_NOTE_P_3</f>
        <v/>
      </c>
      <c r="K32" s="1644" t="str">
        <f>IF((LEN(E32)-LEN(SUBSTITUTE(E32,".","")))/LEN(".")=1,"p","")</f>
        <v>p</v>
      </c>
      <c r="AF32" s="1639">
        <v>11</v>
      </c>
    </row>
    <row customHeight="1" ht="11.25">
      <c r="A33" s="2379" t="s">
        <v>617</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601</v>
      </c>
      <c r="H33" s="566">
        <f>SUMIF($F34:$F40,$F3,H34:H40)</f>
        <v>0</v>
      </c>
      <c r="I33" s="566">
        <f>SUMIF($F34:$F40,$F3,I34:I40)</f>
        <v>0</v>
      </c>
      <c r="J33" s="297" t="str">
        <f>FHD_NOTE_P_4</f>
        <v>Указываются суммарные расходы на приобретение топлива всех видов.</v>
      </c>
      <c r="K33" s="1644" t="str">
        <f>IF((LEN(E33)-LEN(SUBSTITUTE(E33,".","")))/LEN(".")=1,"p","")</f>
        <v>p</v>
      </c>
      <c r="AF33" s="1639">
        <v>0</v>
      </c>
    </row>
    <row s="1649" customFormat="1" customHeight="1" ht="0.75">
      <c r="A34" s="2379"/>
      <c r="B34" s="2380" t="str">
        <f>E33&amp;".0"</f>
        <v>2.2.0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c r="A40" s="2379"/>
      <c r="C40" s="1644"/>
      <c r="D40" s="1641"/>
      <c r="E40" s="578"/>
      <c r="F40" s="579" t="s">
        <v>618</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619</v>
      </c>
      <c r="D41" s="1646"/>
      <c r="E41" s="554" t="str">
        <f>FHD_NUM_P_5</f>
        <v/>
      </c>
      <c r="F41" s="1532" t="str">
        <f>FHD_P_5</f>
        <v/>
      </c>
      <c r="G41" s="1886" t="s">
        <v>601</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601</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601</v>
      </c>
      <c r="H43" s="565"/>
      <c r="I43" s="565"/>
      <c r="J43" s="297" t="str">
        <f>FHD_NOTE_P_7</f>
        <v/>
      </c>
      <c r="K43" s="1644" t="str">
        <f>IF((LEN(E43)-LEN(SUBSTITUTE(E43,".","")))/LEN(".")=1,"p","")</f>
        <v/>
      </c>
      <c r="AF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601</v>
      </c>
      <c r="H44" s="565"/>
      <c r="I44" s="565"/>
      <c r="J44" s="297" t="str">
        <f>FHD_NOTE_P_8</f>
        <v/>
      </c>
      <c r="K44" s="1644" t="str">
        <f>IF((LEN(E44)-LEN(SUBSTITUTE(E44,".","")))/LEN(".")=1,"p","")</f>
        <v>p</v>
      </c>
      <c r="AF44" s="1639">
        <v>11</v>
      </c>
    </row>
    <row customHeight="1" ht="11.549999999999999">
      <c r="D45" s="1646"/>
      <c r="E45" s="554" t="str">
        <f>FHD_NUM_P_9</f>
        <v>2.3.1</v>
      </c>
      <c r="F45" s="1658" t="str">
        <f>FHD_P_9</f>
        <v>Средневзвешенная стоимость 1 кВт.ч (с учетом мощности)</v>
      </c>
      <c r="G45" s="1886" t="s">
        <v>620</v>
      </c>
      <c r="H45" s="565"/>
      <c r="I45" s="565"/>
      <c r="J45" s="297" t="str">
        <f>FHD_NOTE_P_9</f>
        <v/>
      </c>
      <c r="K45" s="1644" t="str">
        <f>IF((LEN(E45)-LEN(SUBSTITUTE(E45,".","")))/LEN(".")=1,"p","")</f>
        <v/>
      </c>
      <c r="AF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621</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c r="A47" s="997" t="s">
        <v>622</v>
      </c>
      <c r="C47" s="1644"/>
      <c r="D47" s="583"/>
      <c r="E47" s="554" t="str">
        <f>FHD_NUM_P_11</f>
        <v>2.4</v>
      </c>
      <c r="F47" s="1532" t="str">
        <f>FHD_P_11</f>
        <v>Расходы на приобретение холодной воды, используемой в технологическом процессе</v>
      </c>
      <c r="G47" s="1886" t="s">
        <v>601</v>
      </c>
      <c r="H47" s="565"/>
      <c r="I47" s="565"/>
      <c r="J47" s="297" t="str">
        <f>FHD_NOTE_P_11</f>
        <v/>
      </c>
      <c r="K47" s="1644" t="str">
        <f>IF((LEN(E47)-LEN(SUBSTITUTE(E47,".","")))/LEN(".")=1,"p","")</f>
        <v>p</v>
      </c>
      <c r="L47" s="1644"/>
      <c r="M47" s="1644"/>
      <c r="R47" s="1644"/>
      <c r="U47" s="552"/>
      <c r="AA47" s="1640"/>
      <c r="AB47" s="1640"/>
      <c r="AC47" s="1640"/>
      <c r="AD47" s="1640"/>
      <c r="AE47" s="1640"/>
      <c r="AF47" s="1168">
        <v>0</v>
      </c>
    </row>
    <row s="1374" customFormat="1" customHeight="1" ht="18.75">
      <c r="A48" s="997" t="s">
        <v>623</v>
      </c>
      <c r="C48" s="1644"/>
      <c r="D48" s="1646"/>
      <c r="E48" s="554" t="str">
        <f>FHD_NUM_P_12</f>
        <v>2.5</v>
      </c>
      <c r="F48" s="1532" t="str">
        <f>FHD_P_12</f>
        <v>Расходы на  химические реагенты, используемые в технологическом процессе</v>
      </c>
      <c r="G48" s="1886" t="s">
        <v>601</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601</v>
      </c>
      <c r="H49" s="565"/>
      <c r="I49" s="565"/>
      <c r="J49" s="297" t="str">
        <f>FHD_NOTE_P_13</f>
        <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601</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2.6.2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601</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601</v>
      </c>
      <c r="H52" s="565"/>
      <c r="I52" s="565"/>
      <c r="J52" s="297" t="str">
        <f>FHD_NOTE_P_16</f>
        <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601</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2.7.2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601</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601</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601</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601</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601</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601</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2.10.1</v>
      </c>
      <c r="F60" s="1658" t="str">
        <f>FHD_P_24</f>
        <v>Расходы на текущий ремонт</v>
      </c>
      <c r="G60" s="1886" t="s">
        <v>601</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2.10.2</v>
      </c>
      <c r="F61" s="1658" t="str">
        <f>FHD_P_25</f>
        <v>Расходы на капитальный ремонт</v>
      </c>
      <c r="G61" s="1886" t="s">
        <v>601</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2.11</v>
      </c>
      <c r="F62" s="1532" t="str">
        <f>FHD_P_26</f>
        <v>Общехозяйственные расходы, в том числе:</v>
      </c>
      <c r="G62" s="1886" t="s">
        <v>601</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2.11.1</v>
      </c>
      <c r="F63" s="1658" t="str">
        <f>FHD_P_27</f>
        <v>Расходы на текущий ремонт</v>
      </c>
      <c r="G63" s="1886" t="s">
        <v>601</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2.11.2</v>
      </c>
      <c r="F64" s="1658" t="str">
        <f>FHD_P_28</f>
        <v>Расходы на капитальный ремонт</v>
      </c>
      <c r="G64" s="1886" t="s">
        <v>601</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2.12</v>
      </c>
      <c r="F65" s="1532" t="str">
        <f>FHD_P_29</f>
        <v>Расходы на капитальный и текущий ремонт основных средств</v>
      </c>
      <c r="G65" s="1886" t="s">
        <v>601</v>
      </c>
      <c r="H65" s="565"/>
      <c r="I65" s="565"/>
      <c r="J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349</v>
      </c>
      <c r="H66" s="1657" t="s">
        <v>624</v>
      </c>
      <c r="I66" s="1657" t="s">
        <v>624</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hidden="1">
      <c r="A67" s="2379" t="s">
        <v>625</v>
      </c>
      <c r="C67" s="1644"/>
      <c r="D67" s="1646"/>
      <c r="E67" s="554" t="str">
        <f>FHD_NUM_P_31</f>
        <v/>
      </c>
      <c r="F67" s="1532" t="str">
        <f>FHD_P_31</f>
        <v/>
      </c>
      <c r="G67" s="1886" t="s">
        <v>601</v>
      </c>
      <c r="H67" s="565"/>
      <c r="I67" s="565"/>
      <c r="J67" s="297" t="str">
        <f>FHD_NOTE_P_31</f>
        <v/>
      </c>
      <c r="K67" s="1644" t="str">
        <f>IF((LEN(E67)-LEN(SUBSTITUTE(E67,".","")))/LEN(".")=1,"p","")</f>
        <v/>
      </c>
      <c r="L67" s="1644"/>
      <c r="M67" s="1644"/>
      <c r="R67" s="1644"/>
      <c r="U67" s="552"/>
      <c r="AA67" s="1640"/>
      <c r="AB67" s="1640"/>
      <c r="AC67" s="1640"/>
      <c r="AD67" s="1640"/>
      <c r="AE67" s="1640"/>
      <c r="AF67" s="1168">
        <v>22</v>
      </c>
    </row>
    <row s="1374" customFormat="1" customHeight="1" ht="47.25" hidden="1">
      <c r="A68" s="2379"/>
      <c r="C68" s="1644"/>
      <c r="D68" s="1646"/>
      <c r="E68" s="554" t="str">
        <f>FHD_NUM_P_32</f>
        <v/>
      </c>
      <c r="F68" s="1658" t="str">
        <f>FHD_P_32</f>
        <v/>
      </c>
      <c r="G68" s="1886" t="s">
        <v>349</v>
      </c>
      <c r="H68" s="1657" t="s">
        <v>624</v>
      </c>
      <c r="I68" s="1657" t="s">
        <v>624</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601</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2.13.0</v>
      </c>
      <c r="F70" s="999"/>
      <c r="G70" s="1021"/>
      <c r="H70" s="1000"/>
      <c r="I70" s="1000"/>
      <c r="J70" s="1001"/>
      <c r="K70" s="1644" t="str">
        <f>IF((LEN(E70)-LEN(SUBSTITUTE(E70,".","")))/LEN(".")=1,"p","")</f>
        <v/>
      </c>
      <c r="AF70" s="1644">
        <v>1</v>
      </c>
    </row>
    <row s="1374" customFormat="1" customHeight="1" ht="14.699999999999998">
      <c r="A71" s="995"/>
      <c r="C71" s="1644"/>
      <c r="D71" s="1641"/>
      <c r="E71" s="578"/>
      <c r="F71" s="579" t="s">
        <v>626</v>
      </c>
      <c r="G71" s="580"/>
      <c r="H71" s="581"/>
      <c r="I71" s="581"/>
      <c r="J71" s="309"/>
      <c r="K71" s="1644"/>
      <c r="L71" s="1644"/>
      <c r="M71" s="1644"/>
      <c r="R71" s="1644"/>
      <c r="U71" s="552"/>
      <c r="AA71" s="1640"/>
      <c r="AB71" s="1640"/>
      <c r="AC71" s="1640"/>
      <c r="AD71" s="1640"/>
      <c r="AE71" s="1640"/>
      <c r="AF71" s="1168">
        <v>14</v>
      </c>
    </row>
    <row s="1374" customFormat="1" customHeight="1" ht="18.75">
      <c r="A72" s="997" t="s">
        <v>627</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601</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601</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601</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601</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5.1</v>
      </c>
      <c r="F76" s="1532" t="str">
        <f>FHD_P_38</f>
        <v>Изменение стоимости основных фондов за счет:</v>
      </c>
      <c r="G76" s="1886" t="s">
        <v>601</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5.1.1</v>
      </c>
      <c r="F77" s="1658" t="str">
        <f>FHD_P_39</f>
        <v>Изменения стоимости основных фондов за счет их ввода в эксплуатацию</v>
      </c>
      <c r="G77" s="2080" t="s">
        <v>601</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5.1.2</v>
      </c>
      <c r="F78" s="2084" t="str">
        <f>FHD_P_40</f>
        <v>Изменения стоимости основных фондов за счет их вывода в эксплуатацию</v>
      </c>
      <c r="G78" s="2079" t="s">
        <v>601</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5.2</v>
      </c>
      <c r="F79" s="2083" t="str">
        <f>FHD_P_41</f>
        <v>Изменение стоимости основных фондов за счет их переоценки</v>
      </c>
      <c r="G79" s="2079" t="s">
        <v>601</v>
      </c>
      <c r="H79" s="984"/>
      <c r="I79" s="565"/>
      <c r="J79" s="297" t="str">
        <f>FHD_NOTE_P_41</f>
        <v/>
      </c>
      <c r="K79" s="551"/>
      <c r="L79" s="1644"/>
      <c r="M79" s="1644"/>
      <c r="R79" s="1644"/>
      <c r="U79" s="552"/>
      <c r="AA79" s="1640"/>
      <c r="AB79" s="1640"/>
      <c r="AC79" s="1640"/>
      <c r="AD79" s="1640"/>
      <c r="AE79" s="1640"/>
      <c r="AF79" s="1168">
        <v>19</v>
      </c>
    </row>
    <row s="1374" customFormat="1" customHeight="1" ht="20.25" hidden="1">
      <c r="A80" s="997" t="s">
        <v>628</v>
      </c>
      <c r="C80" s="1644"/>
      <c r="D80" s="1646"/>
      <c r="E80" s="554" t="str">
        <f>FHD_NUM_P_42</f>
        <v/>
      </c>
      <c r="F80" s="2081" t="str">
        <f>FHD_P_42</f>
        <v/>
      </c>
      <c r="G80" s="2079" t="s">
        <v>601</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349</v>
      </c>
      <c r="H81" s="1063"/>
      <c r="I81" s="826"/>
      <c r="J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629</v>
      </c>
      <c r="C82" s="743"/>
      <c r="D82" s="741"/>
      <c r="E82" s="554" t="str">
        <f>FHD_NUM_P_44</f>
        <v/>
      </c>
      <c r="F82" s="1888" t="str">
        <f>FHD_P_44</f>
        <v/>
      </c>
      <c r="G82" s="1889" t="s">
        <v>630</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630</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630</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630</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630</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630</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630</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630</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607</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631</v>
      </c>
      <c r="C91" s="743"/>
      <c r="D91" s="741"/>
      <c r="E91" s="554" t="str">
        <f>FHD_NUM_P_53</f>
        <v/>
      </c>
      <c r="F91" s="1888" t="str">
        <f>FHD_P_53</f>
        <v/>
      </c>
      <c r="G91" s="1889" t="s">
        <v>630</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630</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632</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607</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633</v>
      </c>
      <c r="D96" s="1646"/>
      <c r="E96" s="554" t="str">
        <f>FHD_NUM_P_58</f>
        <v/>
      </c>
      <c r="F96" s="1888" t="str">
        <f>FHD_P_58</f>
        <v/>
      </c>
      <c r="G96" s="1889" t="s">
        <v>630</v>
      </c>
      <c r="H96" s="985"/>
      <c r="I96" s="585"/>
      <c r="J96" s="297" t="str">
        <f>FHD_NOTE_P_58</f>
        <v/>
      </c>
      <c r="K96" s="551"/>
      <c r="AF96" s="1639">
        <v>0</v>
      </c>
    </row>
    <row customHeight="1" ht="18.75" hidden="1">
      <c r="A97" s="2379"/>
      <c r="D97" s="1646"/>
      <c r="E97" s="554" t="str">
        <f>FHD_NUM_P_59</f>
        <v/>
      </c>
      <c r="F97" s="1888" t="str">
        <f>FHD_P_59</f>
        <v/>
      </c>
      <c r="G97" s="1889" t="s">
        <v>630</v>
      </c>
      <c r="H97" s="985"/>
      <c r="I97" s="585"/>
      <c r="J97" s="297" t="str">
        <f>FHD_NOTE_P_59</f>
        <v/>
      </c>
      <c r="K97" s="551"/>
      <c r="AF97" s="1639">
        <v>0</v>
      </c>
    </row>
    <row customHeight="1" ht="18.75" hidden="1">
      <c r="A98" s="2379"/>
      <c r="D98" s="1646"/>
      <c r="E98" s="554" t="str">
        <f>FHD_NUM_P_60</f>
        <v/>
      </c>
      <c r="F98" s="1888" t="str">
        <f>FHD_P_60</f>
        <v/>
      </c>
      <c r="G98" s="1889" t="s">
        <v>630</v>
      </c>
      <c r="H98" s="985"/>
      <c r="I98" s="585"/>
      <c r="J98" s="297" t="str">
        <f>FHD_NOTE_P_60</f>
        <v/>
      </c>
      <c r="K98" s="551"/>
      <c r="AF98" s="1639">
        <v>0</v>
      </c>
    </row>
    <row s="1374" customFormat="1" customHeight="1" ht="18.75">
      <c r="A99" s="2379" t="s">
        <v>634</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605</v>
      </c>
      <c r="H99" s="987"/>
      <c r="I99" s="750"/>
      <c r="J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1"/>
      <c r="L99" s="1644"/>
      <c r="M99" s="1644"/>
      <c r="R99" s="1644"/>
      <c r="U99" s="552"/>
      <c r="AA99" s="1640"/>
      <c r="AB99" s="1640"/>
      <c r="AC99" s="1640"/>
      <c r="AD99" s="1640"/>
      <c r="AE99" s="1640"/>
      <c r="AF99" s="1168">
        <v>0</v>
      </c>
    </row>
    <row s="1650" customFormat="1" customHeight="1" ht="0.75">
      <c r="A100" s="2379"/>
      <c r="D100" s="556"/>
      <c r="E100" s="1021" t="str">
        <f>E99&amp;".0"</f>
        <v>7.0</v>
      </c>
      <c r="F100" s="1002"/>
      <c r="G100" s="1003"/>
      <c r="H100" s="1000"/>
      <c r="I100" s="1000"/>
      <c r="J100" s="1004"/>
      <c r="AF100" s="1644">
        <v>0</v>
      </c>
    </row>
    <row customHeight="1" ht="15">
      <c r="A101" s="2379"/>
      <c r="D101" s="1641"/>
      <c r="E101" s="979"/>
      <c r="F101" s="980" t="s">
        <v>635</v>
      </c>
      <c r="G101" s="580"/>
      <c r="H101" s="581"/>
      <c r="I101" s="581"/>
      <c r="J101" s="1012" t="s">
        <v>636</v>
      </c>
      <c r="K101" s="551"/>
      <c r="AF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605</v>
      </c>
      <c r="H102" s="565"/>
      <c r="I102" s="565"/>
      <c r="J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1"/>
      <c r="L102" s="1644"/>
      <c r="M102" s="1644"/>
      <c r="R102" s="1644"/>
      <c r="U102" s="552"/>
      <c r="AA102" s="1640"/>
      <c r="AB102" s="1640"/>
      <c r="AC102" s="1640"/>
      <c r="AD102" s="1640"/>
      <c r="AE102" s="1640"/>
      <c r="AF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632</v>
      </c>
      <c r="H103" s="585"/>
      <c r="I103" s="585"/>
      <c r="J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1"/>
      <c r="L103" s="1644"/>
      <c r="M103" s="1644"/>
      <c r="R103" s="1644"/>
      <c r="U103" s="552"/>
      <c r="AA103" s="1640"/>
      <c r="AB103" s="1640"/>
      <c r="AC103" s="1640"/>
      <c r="AD103" s="1640"/>
      <c r="AE103" s="1640"/>
      <c r="AF103" s="1168">
        <v>0</v>
      </c>
    </row>
    <row s="1374" customFormat="1" customHeight="1" ht="18.75">
      <c r="A104" s="2379"/>
      <c r="C104" s="1644" t="s">
        <v>637</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632</v>
      </c>
      <c r="H104" s="553"/>
      <c r="I104" s="553"/>
      <c r="J104" s="297" t="str">
        <f>FHD_NOTE_P_64</f>
        <v>Информация указывается только едиными теплоснабжающими организациями.</v>
      </c>
      <c r="K104" s="551"/>
      <c r="L104" s="1644"/>
      <c r="M104" s="1644"/>
      <c r="R104" s="1644"/>
      <c r="U104" s="552"/>
      <c r="AA104" s="1640"/>
      <c r="AB104" s="1640"/>
      <c r="AC104" s="1640"/>
      <c r="AD104" s="1640"/>
      <c r="AE104" s="1640"/>
      <c r="AF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632</v>
      </c>
      <c r="H105" s="585"/>
      <c r="I105" s="585"/>
      <c r="J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1"/>
      <c r="L105" s="1644"/>
      <c r="M105" s="1644"/>
      <c r="R105" s="1644"/>
      <c r="U105" s="552"/>
      <c r="AA105" s="1640"/>
      <c r="AB105" s="1640"/>
      <c r="AC105" s="1640"/>
      <c r="AD105" s="1640"/>
      <c r="AE105" s="1640"/>
      <c r="AF105" s="1168">
        <v>0</v>
      </c>
    </row>
    <row s="1374" customFormat="1" customHeight="1" ht="18.75">
      <c r="A106" s="2379"/>
      <c r="C106" s="1644"/>
      <c r="D106" s="1646"/>
      <c r="E106" s="554" t="str">
        <f>FHD_NUM_P_66</f>
        <v>10.1</v>
      </c>
      <c r="F106" s="1532" t="str">
        <f>FHD_P_66</f>
        <v>По приборам учёта </v>
      </c>
      <c r="G106" s="1885" t="s">
        <v>632</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632</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c r="A108" s="2379"/>
      <c r="C108" s="1644"/>
      <c r="D108" s="1646"/>
      <c r="E108" s="554" t="str">
        <f>FHD_NUM_P_68</f>
        <v>10.2</v>
      </c>
      <c r="F108" s="1532" t="str">
        <f>FHD_P_68</f>
        <v>Расчётным путём</v>
      </c>
      <c r="G108" s="1885" t="s">
        <v>632</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632</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638</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638</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13</v>
      </c>
      <c r="F112" s="1888" t="str">
        <f>FHD_P_72</f>
        <v>Среднесписочная численность основного производственного персонала</v>
      </c>
      <c r="G112" s="1884" t="s">
        <v>639</v>
      </c>
      <c r="H112" s="585"/>
      <c r="I112" s="585"/>
      <c r="J112" s="297" t="str">
        <f>FHD_NOTE_P_72</f>
        <v/>
      </c>
      <c r="K112" s="551"/>
      <c r="AF112" s="1639">
        <v>19</v>
      </c>
    </row>
    <row customHeight="1" ht="18.75">
      <c r="A113" s="997" t="s">
        <v>640</v>
      </c>
      <c r="D113" s="1646"/>
      <c r="E113" s="554" t="str">
        <f>FHD_NUM_P_73</f>
        <v>14</v>
      </c>
      <c r="F113" s="1888" t="str">
        <f>FHD_P_73</f>
        <v>Среднесписочная численность административно-управленческого персонала</v>
      </c>
      <c r="G113" s="978" t="s">
        <v>639</v>
      </c>
      <c r="H113" s="976"/>
      <c r="I113" s="976"/>
      <c r="J113" s="297" t="str">
        <f>FHD_NOTE_P_73</f>
        <v/>
      </c>
      <c r="K113" s="551"/>
      <c r="AF113" s="1639">
        <v>0</v>
      </c>
    </row>
    <row customHeight="1" ht="33.75" hidden="1">
      <c r="A114" s="997" t="s">
        <v>641</v>
      </c>
      <c r="D114" s="1646"/>
      <c r="E114" s="554" t="str">
        <f>FHD_NUM_P_74</f>
        <v/>
      </c>
      <c r="F114" s="1888" t="str">
        <f>FHD_P_74</f>
        <v/>
      </c>
      <c r="G114" s="1884" t="s">
        <v>642</v>
      </c>
      <c r="H114" s="585"/>
      <c r="I114" s="585"/>
      <c r="J114" s="297" t="str">
        <f>FHD_NOTE_P_74</f>
        <v/>
      </c>
      <c r="K114" s="551"/>
      <c r="AF114" s="1639">
        <v>0</v>
      </c>
    </row>
    <row s="1643" customFormat="1" customHeight="1" ht="18.75" hidden="1">
      <c r="A115" s="2381" t="s">
        <v>643</v>
      </c>
      <c r="B115" s="918"/>
      <c r="C115" s="743"/>
      <c r="D115" s="741"/>
      <c r="E115" s="554" t="str">
        <f>FHD_NUM_P_75</f>
        <v/>
      </c>
      <c r="F115" s="1888" t="str">
        <f>FHD_P_75</f>
        <v/>
      </c>
      <c r="G115" s="1884" t="s">
        <v>607</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607</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607</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644</v>
      </c>
      <c r="G119" s="755"/>
      <c r="H119" s="756"/>
      <c r="I119" s="756"/>
      <c r="J119" s="1011" t="s">
        <v>645</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c r="A120" s="2379" t="s">
        <v>646</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609</v>
      </c>
      <c r="H120" s="585"/>
      <c r="I120" s="585"/>
      <c r="J120" s="297" t="str">
        <f>FHD_NOTE_P_78</f>
        <v/>
      </c>
      <c r="K120" s="551"/>
      <c r="AF120" s="1639">
        <v>0</v>
      </c>
    </row>
    <row s="1650" customFormat="1" customHeight="1" ht="0.75">
      <c r="A121" s="2379"/>
      <c r="D121" s="556"/>
      <c r="E121" s="1021" t="str">
        <f>E120&amp;".0"</f>
        <v>15.0</v>
      </c>
      <c r="F121" s="1005"/>
      <c r="G121" s="1659"/>
      <c r="H121" s="1000"/>
      <c r="I121" s="1000"/>
      <c r="J121" s="1004"/>
      <c r="AF121" s="1644">
        <v>0</v>
      </c>
    </row>
    <row customHeight="1" ht="15">
      <c r="A122" s="2379"/>
      <c r="D122" s="1641"/>
      <c r="E122" s="578"/>
      <c r="F122" s="1176" t="s">
        <v>635</v>
      </c>
      <c r="G122" s="580"/>
      <c r="H122" s="581"/>
      <c r="I122" s="581"/>
      <c r="J122" s="1012" t="s">
        <v>647</v>
      </c>
      <c r="K122" s="551"/>
      <c r="AF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611</v>
      </c>
      <c r="H123" s="585"/>
      <c r="I123" s="585"/>
      <c r="J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1"/>
      <c r="AF123" s="1639">
        <v>0</v>
      </c>
    </row>
    <row s="1650" customFormat="1" customHeight="1" ht="0.75">
      <c r="A124" s="2379"/>
      <c r="D124" s="556"/>
      <c r="E124" s="1021" t="str">
        <f>E123&amp;".0"</f>
        <v>16.0</v>
      </c>
      <c r="F124" s="1006"/>
      <c r="G124" s="1659"/>
      <c r="H124" s="1000"/>
      <c r="I124" s="1000"/>
      <c r="J124" s="1004"/>
      <c r="AF124" s="1644">
        <v>0</v>
      </c>
    </row>
    <row customHeight="1" ht="15">
      <c r="A125" s="2379"/>
      <c r="D125" s="1641"/>
      <c r="E125" s="578"/>
      <c r="F125" s="1176" t="s">
        <v>635</v>
      </c>
      <c r="G125" s="580"/>
      <c r="H125" s="581"/>
      <c r="I125" s="581"/>
      <c r="J125" s="1012" t="s">
        <v>648</v>
      </c>
      <c r="K125" s="551"/>
      <c r="AF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649</v>
      </c>
      <c r="H126" s="565"/>
      <c r="I126" s="565"/>
      <c r="J126" s="297" t="str">
        <f>FHD_NOTE_P_80</f>
        <v>Регулируемыми организациями указывается информация с по договорам, заключенным в рамках осуществления регулируемой деятельности.</v>
      </c>
      <c r="K126" s="551"/>
      <c r="AF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650</v>
      </c>
      <c r="H127" s="565"/>
      <c r="I127" s="565"/>
      <c r="J127" s="297" t="str">
        <f>FHD_NOTE_P_81</f>
        <v>Регулируемыми организациями указывается информация с по договорам, заключенным в рамках осуществления регулируемой деятельности.</v>
      </c>
      <c r="K127" s="551"/>
      <c r="AF127" s="1639">
        <v>0</v>
      </c>
    </row>
    <row customHeight="1" ht="18.75">
      <c r="A128" s="2379"/>
      <c r="C128" s="1644" t="s">
        <v>637</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349</v>
      </c>
      <c r="H128" s="409"/>
      <c r="I128" s="409"/>
      <c r="J128" s="297" t="str">
        <f>FHD_NOTE_P_82</f>
        <v>Указывается ссылка на документ, предварительно загруженный в хранилище файлов ФГИС ЕИАС.</v>
      </c>
      <c r="K128" s="551"/>
      <c r="AF128" s="1639">
        <v>0</v>
      </c>
    </row>
    <row customHeight="1" ht="18.75">
      <c r="A129" s="2379"/>
      <c r="C129" s="1644" t="s">
        <v>637</v>
      </c>
      <c r="D129" s="1646"/>
      <c r="E129" s="554" t="str">
        <f>FHD_NUM_P_83</f>
        <v>19.1</v>
      </c>
      <c r="F129" s="1532" t="str">
        <f>FHD_P_83</f>
        <v>Информация о показателях физического износа объектов теплоснабжения</v>
      </c>
      <c r="G129" s="1886" t="s">
        <v>349</v>
      </c>
      <c r="H129" s="409"/>
      <c r="I129" s="409"/>
      <c r="J129" s="297" t="str">
        <f>FHD_NOTE_P_83</f>
        <v>Указывается ссылка на документ, предварительно загруженный в хранилище файлов ФГИС ЕИАС.</v>
      </c>
      <c r="K129" s="551"/>
      <c r="AF129" s="1639">
        <v>0</v>
      </c>
    </row>
    <row customHeight="1" ht="18.75">
      <c r="A130" s="2379"/>
      <c r="C130" s="1644" t="s">
        <v>637</v>
      </c>
      <c r="D130" s="1646"/>
      <c r="E130" s="554" t="str">
        <f>FHD_NUM_P_84</f>
        <v>19.2</v>
      </c>
      <c r="F130" s="1532" t="str">
        <f>FHD_P_84</f>
        <v>Информация о показателях энергетической эффективности объектов теплоснабжения</v>
      </c>
      <c r="G130" s="1886" t="s">
        <v>349</v>
      </c>
      <c r="H130" s="409"/>
      <c r="I130" s="409"/>
      <c r="J130" s="297" t="str">
        <f>FHD_NOTE_P_84</f>
        <v>Указывается ссылка на документ, предварительно загруженный в хранилище файлов ФГИС ЕИАС.</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86</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B4C4C-B9F7-3F68-51E8-0.7E8F69F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АО "ТЭК СПБ"</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343</v>
      </c>
      <c r="F9" s="2110"/>
      <c r="G9" s="2110"/>
      <c r="H9" s="2110"/>
      <c r="I9" s="2110"/>
      <c r="J9" s="2110"/>
      <c r="K9" s="2110"/>
      <c r="L9" s="2110"/>
      <c r="M9" s="2110"/>
      <c r="N9" s="2110"/>
      <c r="O9" s="2110"/>
      <c r="P9" s="2110"/>
      <c r="Q9" s="2110"/>
      <c r="R9" s="2111"/>
      <c r="S9" s="2135" t="s">
        <v>344</v>
      </c>
      <c r="T9" s="342"/>
      <c r="CF9" s="513">
        <v>19</v>
      </c>
    </row>
    <row customHeight="1" ht="48.29999999999999">
      <c r="D10" s="559" t="s">
        <v>92</v>
      </c>
      <c r="E10" s="2135" t="s">
        <v>92</v>
      </c>
      <c r="F10" s="2135"/>
      <c r="G10" s="529" t="s">
        <v>345</v>
      </c>
      <c r="H10" s="2135" t="s">
        <v>92</v>
      </c>
      <c r="I10" s="2135"/>
      <c r="J10" s="529" t="s">
        <v>651</v>
      </c>
      <c r="K10" s="529" t="s">
        <v>652</v>
      </c>
      <c r="L10" s="2135" t="s">
        <v>92</v>
      </c>
      <c r="M10" s="2135"/>
      <c r="N10" s="529" t="s">
        <v>653</v>
      </c>
      <c r="O10" s="529" t="s">
        <v>654</v>
      </c>
      <c r="P10" s="529" t="s">
        <v>655</v>
      </c>
      <c r="Q10" s="529" t="s">
        <v>656</v>
      </c>
      <c r="R10" s="529" t="s">
        <v>657</v>
      </c>
      <c r="S10" s="2135"/>
      <c r="T10" s="342"/>
      <c r="CF10" s="513">
        <v>46</v>
      </c>
    </row>
    <row s="1650" customFormat="1" customHeight="1" ht="15" hidden="1">
      <c r="A11" s="1060"/>
      <c r="D11" s="1033" t="s">
        <v>113</v>
      </c>
      <c r="E11" s="1033"/>
      <c r="F11" s="1033" t="s">
        <v>114</v>
      </c>
      <c r="G11" s="1033" t="s">
        <v>94</v>
      </c>
      <c r="H11" s="1033"/>
      <c r="I11" s="1033" t="s">
        <v>95</v>
      </c>
      <c r="J11" s="1033" t="s">
        <v>115</v>
      </c>
      <c r="K11" s="1033" t="s">
        <v>96</v>
      </c>
      <c r="L11" s="1033"/>
      <c r="M11" s="1033" t="s">
        <v>97</v>
      </c>
      <c r="N11" s="1033" t="s">
        <v>116</v>
      </c>
      <c r="O11" s="1033" t="s">
        <v>103</v>
      </c>
      <c r="P11" s="1033" t="s">
        <v>152</v>
      </c>
      <c r="Q11" s="1033" t="s">
        <v>153</v>
      </c>
      <c r="R11" s="1033" t="s">
        <v>154</v>
      </c>
      <c r="S11" s="1033" t="s">
        <v>155</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419</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121</v>
      </c>
      <c r="B14" s="632"/>
      <c r="C14" s="632"/>
      <c r="D14" s="2388" t="s">
        <v>113</v>
      </c>
      <c r="E14" s="2385" t="s">
        <v>109</v>
      </c>
      <c r="F14" s="2386"/>
      <c r="G14" s="2387"/>
      <c r="H14" s="2391">
        <f>IF(A14="","",INDEX(DIFFERENTIATION_UNMERGE_VD,MATCH(A14,DIFFERENTIATION_ID_DIFF,0)))</f>
        <v>0</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28</v>
      </c>
      <c r="AF14" s="638"/>
      <c r="AG14" s="639" t="s">
        <v>658</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613</v>
      </c>
      <c r="F15" s="2386"/>
      <c r="G15" s="2387"/>
      <c r="H15" s="2391" t="str">
        <f>IF(A14="","",INDEX(DIFFERENTIATION_UNMERGE_AREA,MATCH(A14,DIFFERENTIATION_ID_DIFF,0)))</f>
        <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614</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659</v>
      </c>
      <c r="F17" s="2384"/>
      <c r="G17" s="2384"/>
      <c r="H17" s="2384"/>
      <c r="I17" s="2384"/>
      <c r="J17" s="2384"/>
      <c r="K17" s="2384"/>
      <c r="L17" s="2384"/>
      <c r="M17" s="2384"/>
      <c r="N17" s="2384"/>
      <c r="O17" s="2384"/>
      <c r="P17" s="2384"/>
      <c r="Q17" s="566">
        <f>SUMIF(T18:T19,"i",Q18:Q19)</f>
        <v>0</v>
      </c>
      <c r="R17" s="1025"/>
      <c r="S17" s="905" t="s">
        <v>660</v>
      </c>
      <c r="T17" s="725" t="s">
        <v>661</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28</v>
      </c>
      <c r="F19" s="658" t="s">
        <v>28</v>
      </c>
      <c r="G19" s="658" t="s">
        <v>28</v>
      </c>
      <c r="H19" s="659" t="s">
        <v>28</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662</v>
      </c>
      <c r="F20" s="2384"/>
      <c r="G20" s="2384"/>
      <c r="H20" s="2384"/>
      <c r="I20" s="2384"/>
      <c r="J20" s="2384"/>
      <c r="K20" s="2384"/>
      <c r="L20" s="2384"/>
      <c r="M20" s="2384"/>
      <c r="N20" s="2384"/>
      <c r="O20" s="2384"/>
      <c r="P20" s="2384"/>
      <c r="Q20" s="566">
        <f>SUMIF(T21:T22,"i",Q21:Q22)</f>
        <v>0</v>
      </c>
      <c r="R20" s="1025"/>
      <c r="S20" s="717" t="s">
        <v>663</v>
      </c>
      <c r="T20" s="725" t="s">
        <v>661</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28</v>
      </c>
      <c r="F22" s="658" t="s">
        <v>28</v>
      </c>
      <c r="G22" s="658" t="s">
        <v>28</v>
      </c>
      <c r="H22" s="659" t="s">
        <v>28</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86</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F1952-A0BF-4E53-D8C3-0.EE57F4F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664</v>
      </c>
      <c r="C2" s="2061" t="s">
        <v>665</v>
      </c>
      <c r="D2" s="2060" t="s">
        <v>666</v>
      </c>
      <c r="E2" s="2064">
        <f>RIGHT(I2,LEN(I2)-SEARCH("#",SUBSTITUTE(I2,".","#",LEN(I2)-LEN(SUBSTITUTE(I2,".","")))))</f>
      </c>
      <c r="F2" s="2066">
        <f>J2</f>
        <v>0</v>
      </c>
      <c r="G2" s="1644"/>
      <c r="H2" s="2067"/>
      <c r="I2" s="2057"/>
      <c r="J2" s="548"/>
      <c r="K2" s="2027" t="s">
        <v>605</v>
      </c>
      <c r="L2" s="759"/>
      <c r="M2" s="759"/>
      <c r="N2" s="551"/>
      <c r="O2" s="1533" t="s">
        <v>606</v>
      </c>
      <c r="P2" s="551"/>
      <c r="Q2" s="1644"/>
      <c r="R2" s="1644"/>
      <c r="W2" s="1644"/>
      <c r="Z2" s="552"/>
      <c r="AF2" s="1640"/>
      <c r="AG2" s="1640"/>
      <c r="AH2" s="1640"/>
      <c r="AI2" s="1640"/>
      <c r="AJ2" s="1640"/>
      <c r="AK2" s="1374">
        <v>0</v>
      </c>
    </row>
    <row customHeight="1" ht="11.25" hidden="1">
      <c r="E3" s="2059" t="s">
        <v>667</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668</v>
      </c>
      <c r="J6" s="2315"/>
      <c r="K6" s="2315"/>
      <c r="L6" s="2315"/>
      <c r="M6" s="2315"/>
      <c r="O6" s="564"/>
      <c r="AK6" s="1639">
        <v>55</v>
      </c>
    </row>
    <row customHeight="1" ht="25.2">
      <c r="I7" s="2257" t="str">
        <f>IF(org=0,"Не определено",org)</f>
        <v>АО "ТЭК СПБ"</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121</v>
      </c>
      <c r="AK9" s="1644">
        <v>1</v>
      </c>
    </row>
    <row customHeight="1" ht="11.549999999999999">
      <c r="E10" s="2058" t="s">
        <v>669</v>
      </c>
      <c r="I10" s="719"/>
      <c r="J10" s="2375" t="s">
        <v>109</v>
      </c>
      <c r="K10" s="2376"/>
      <c r="L10" s="2037" t="str">
        <f>IF(L9="","",INDEX(DIFFERENTIATION_UNMERGE_VD,MATCH(L9,DIFFERENTIATION_ID_DIFF,0)))</f>
        <v/>
      </c>
      <c r="M10" s="2037">
        <f>IF(M9="","",INDEX(DIFFERENTIATION_UNMERGE_VD,MATCH(M9,DIFFERENTIATION_ID_DIFF,0)))</f>
        <v>0</v>
      </c>
      <c r="O10" s="2135" t="s">
        <v>344</v>
      </c>
      <c r="AK10" s="1639">
        <v>11</v>
      </c>
    </row>
    <row customHeight="1" ht="11.549999999999999">
      <c r="E11" s="2058" t="s">
        <v>670</v>
      </c>
      <c r="I11" s="719"/>
      <c r="J11" s="2375" t="s">
        <v>613</v>
      </c>
      <c r="K11" s="2376"/>
      <c r="L11" s="2037" t="str">
        <f>IF(L9="","",INDEX(DIFFERENTIATION_UNMERGE_AREA,MATCH(L9,DIFFERENTIATION_ID_DIFF,0)))</f>
        <v/>
      </c>
      <c r="M11" s="2037" t="str">
        <f>IF(M9="","",INDEX(DIFFERENTIATION_UNMERGE_AREA,MATCH(M9,DIFFERENTIATION_ID_DIFF,0)))</f>
        <v/>
      </c>
      <c r="O11" s="2135"/>
      <c r="AK11" s="1639">
        <v>11</v>
      </c>
    </row>
    <row customHeight="1" ht="11.549999999999999">
      <c r="E12" s="2058" t="s">
        <v>671</v>
      </c>
      <c r="I12" s="1670"/>
      <c r="J12" s="2375" t="s">
        <v>614</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672</v>
      </c>
      <c r="F13" s="2058" t="s">
        <v>673</v>
      </c>
      <c r="I13" s="2377" t="s">
        <v>343</v>
      </c>
      <c r="J13" s="2378"/>
      <c r="K13" s="2378"/>
      <c r="L13" s="2035"/>
      <c r="M13" s="2075"/>
      <c r="O13" s="2135"/>
      <c r="AK13" s="1639">
        <v>11</v>
      </c>
    </row>
    <row customHeight="1" ht="24">
      <c r="I14" s="2028" t="s">
        <v>92</v>
      </c>
      <c r="J14" s="2028" t="s">
        <v>345</v>
      </c>
      <c r="K14" s="2028" t="s">
        <v>615</v>
      </c>
      <c r="L14" s="2068" t="s">
        <v>346</v>
      </c>
      <c r="M14" s="2069" t="s">
        <v>346</v>
      </c>
      <c r="O14" s="2135"/>
      <c r="AK14" s="1639">
        <v>23</v>
      </c>
    </row>
    <row customHeight="1" ht="24">
      <c r="A15" s="2062"/>
      <c r="B15" s="2061" t="s">
        <v>674</v>
      </c>
      <c r="C15" s="2061" t="s">
        <v>675</v>
      </c>
      <c r="D15" s="2060" t="s">
        <v>676</v>
      </c>
      <c r="E15" s="2064" t="s">
        <v>677</v>
      </c>
      <c r="F15" s="2064" t="s">
        <v>677</v>
      </c>
      <c r="G15" s="1644" t="s">
        <v>637</v>
      </c>
      <c r="H15" s="2029"/>
      <c r="I15" s="1638">
        <v>1</v>
      </c>
      <c r="J15" s="2030" t="s">
        <v>678</v>
      </c>
      <c r="K15" s="2028" t="s">
        <v>349</v>
      </c>
      <c r="L15" s="670"/>
      <c r="M15" s="826"/>
      <c r="N15" s="551" t="s">
        <v>679</v>
      </c>
      <c r="O15" s="1533" t="s">
        <v>680</v>
      </c>
      <c r="P15" s="551" t="s">
        <v>679</v>
      </c>
      <c r="AK15" s="1639">
        <v>23</v>
      </c>
    </row>
    <row customHeight="1" ht="35.699999999999996">
      <c r="A16" s="2062"/>
      <c r="B16" s="2061" t="s">
        <v>681</v>
      </c>
      <c r="C16" s="2061" t="s">
        <v>682</v>
      </c>
      <c r="D16" s="2060" t="s">
        <v>666</v>
      </c>
      <c r="E16" s="2064" t="s">
        <v>677</v>
      </c>
      <c r="F16" s="2064" t="s">
        <v>677</v>
      </c>
      <c r="H16" s="2029"/>
      <c r="I16" s="1637">
        <v>2</v>
      </c>
      <c r="J16" s="2071" t="s">
        <v>683</v>
      </c>
      <c r="K16" s="2070" t="s">
        <v>605</v>
      </c>
      <c r="L16" s="2076"/>
      <c r="M16" s="1684"/>
      <c r="N16" s="551" t="s">
        <v>679</v>
      </c>
      <c r="O16" s="1533" t="s">
        <v>684</v>
      </c>
      <c r="P16" s="551" t="s">
        <v>679</v>
      </c>
      <c r="AK16" s="1639">
        <v>34</v>
      </c>
    </row>
    <row s="1650" customFormat="1" customHeight="1" ht="17.25" hidden="1">
      <c r="A17" s="1175"/>
      <c r="B17" s="1175"/>
      <c r="C17" s="1175"/>
      <c r="D17" s="1175"/>
      <c r="E17" s="1175"/>
      <c r="H17" s="1332"/>
      <c r="I17" s="1021" t="s">
        <v>685</v>
      </c>
      <c r="J17" s="999"/>
      <c r="K17" s="1021"/>
      <c r="L17" s="1000"/>
      <c r="M17" s="1000"/>
      <c r="O17" s="1393"/>
      <c r="AK17" s="1644">
        <v>1</v>
      </c>
    </row>
    <row s="1374" customFormat="1" customHeight="1" ht="24">
      <c r="A18" s="995"/>
      <c r="B18" s="995"/>
      <c r="C18" s="995"/>
      <c r="D18" s="995"/>
      <c r="E18" s="995"/>
      <c r="G18" s="1644"/>
      <c r="H18" s="1641"/>
      <c r="I18" s="578"/>
      <c r="J18" s="579" t="s">
        <v>635</v>
      </c>
      <c r="K18" s="580"/>
      <c r="L18" s="2078"/>
      <c r="M18" s="581"/>
      <c r="N18" s="551"/>
      <c r="O18" s="1533" t="s">
        <v>636</v>
      </c>
      <c r="P18" s="551"/>
      <c r="Q18" s="1644"/>
      <c r="R18" s="1644"/>
      <c r="W18" s="1644"/>
      <c r="Z18" s="552"/>
      <c r="AF18" s="1640"/>
      <c r="AG18" s="1640"/>
      <c r="AH18" s="1640"/>
      <c r="AI18" s="1640"/>
      <c r="AJ18" s="1640"/>
      <c r="AK18" s="1374">
        <v>23</v>
      </c>
    </row>
    <row customHeight="1" ht="19.95">
      <c r="A19" s="2062"/>
      <c r="B19" s="2061" t="s">
        <v>686</v>
      </c>
      <c r="C19" s="2061" t="s">
        <v>687</v>
      </c>
      <c r="D19" s="2060" t="s">
        <v>666</v>
      </c>
      <c r="E19" s="2064" t="s">
        <v>677</v>
      </c>
      <c r="F19" s="2064" t="s">
        <v>677</v>
      </c>
      <c r="H19" s="2029"/>
      <c r="I19" s="1672">
        <v>3</v>
      </c>
      <c r="J19" s="2030" t="s">
        <v>687</v>
      </c>
      <c r="K19" s="2026" t="s">
        <v>605</v>
      </c>
      <c r="L19" s="735"/>
      <c r="M19" s="565"/>
      <c r="N19" s="551"/>
      <c r="O19" s="1533" t="s">
        <v>688</v>
      </c>
      <c r="P19" s="551"/>
      <c r="AK19" s="1639">
        <v>19</v>
      </c>
    </row>
    <row customHeight="1" ht="77.7">
      <c r="A20" s="2062"/>
      <c r="B20" s="2061" t="s">
        <v>689</v>
      </c>
      <c r="C20" s="2061" t="s">
        <v>690</v>
      </c>
      <c r="D20" s="2060" t="s">
        <v>666</v>
      </c>
      <c r="E20" s="2064" t="s">
        <v>677</v>
      </c>
      <c r="F20" s="2064" t="s">
        <v>677</v>
      </c>
      <c r="H20" s="2029"/>
      <c r="I20" s="1672">
        <v>4</v>
      </c>
      <c r="J20" s="2030" t="s">
        <v>691</v>
      </c>
      <c r="K20" s="2026" t="s">
        <v>632</v>
      </c>
      <c r="L20" s="735"/>
      <c r="M20" s="565"/>
      <c r="N20" s="551"/>
      <c r="O20" s="1533"/>
      <c r="P20" s="551"/>
      <c r="AK20" s="1639">
        <v>74</v>
      </c>
    </row>
    <row customHeight="1" ht="35.699999999999996">
      <c r="A21" s="2062"/>
      <c r="B21" s="2061" t="s">
        <v>692</v>
      </c>
      <c r="C21" s="2061" t="s">
        <v>693</v>
      </c>
      <c r="D21" s="2060" t="s">
        <v>666</v>
      </c>
      <c r="E21" s="2064" t="s">
        <v>677</v>
      </c>
      <c r="F21" s="2064" t="s">
        <v>677</v>
      </c>
      <c r="H21" s="2029"/>
      <c r="I21" s="1672">
        <v>5</v>
      </c>
      <c r="J21" s="2030" t="s">
        <v>694</v>
      </c>
      <c r="K21" s="2026" t="s">
        <v>632</v>
      </c>
      <c r="L21" s="735"/>
      <c r="M21" s="565"/>
      <c r="N21" s="551"/>
      <c r="O21" s="1533" t="s">
        <v>688</v>
      </c>
      <c r="P21" s="551"/>
      <c r="AK21" s="1639">
        <v>34</v>
      </c>
    </row>
    <row customHeight="1" ht="48.29999999999999">
      <c r="A22" s="2062"/>
      <c r="B22" s="2061" t="s">
        <v>695</v>
      </c>
      <c r="C22" s="2061" t="s">
        <v>696</v>
      </c>
      <c r="D22" s="2060" t="s">
        <v>666</v>
      </c>
      <c r="E22" s="2064" t="s">
        <v>677</v>
      </c>
      <c r="F22" s="2064" t="s">
        <v>677</v>
      </c>
      <c r="H22" s="2029"/>
      <c r="I22" s="1672">
        <v>6</v>
      </c>
      <c r="J22" s="2030" t="s">
        <v>697</v>
      </c>
      <c r="K22" s="2026" t="s">
        <v>632</v>
      </c>
      <c r="L22" s="735"/>
      <c r="M22" s="565"/>
      <c r="N22" s="551"/>
      <c r="O22" s="1533" t="s">
        <v>698</v>
      </c>
      <c r="P22" s="551"/>
      <c r="AK22" s="1639">
        <v>46</v>
      </c>
    </row>
    <row customHeight="1" ht="19.95">
      <c r="A23" s="2062"/>
      <c r="B23" s="2061" t="s">
        <v>699</v>
      </c>
      <c r="C23" s="2061" t="s">
        <v>700</v>
      </c>
      <c r="D23" s="2060" t="s">
        <v>666</v>
      </c>
      <c r="E23" s="2064" t="s">
        <v>677</v>
      </c>
      <c r="F23" s="2064" t="s">
        <v>677</v>
      </c>
      <c r="H23" s="2029"/>
      <c r="I23" s="1672" t="s">
        <v>701</v>
      </c>
      <c r="J23" s="1532" t="s">
        <v>702</v>
      </c>
      <c r="K23" s="2026" t="s">
        <v>632</v>
      </c>
      <c r="L23" s="735"/>
      <c r="M23" s="565"/>
      <c r="N23" s="551"/>
      <c r="O23" s="1533" t="s">
        <v>688</v>
      </c>
      <c r="P23" s="551"/>
      <c r="AK23" s="1639">
        <v>19</v>
      </c>
    </row>
    <row customHeight="1" ht="19.95">
      <c r="A24" s="2062"/>
      <c r="B24" s="2061" t="s">
        <v>703</v>
      </c>
      <c r="C24" s="2061" t="s">
        <v>704</v>
      </c>
      <c r="D24" s="2060" t="s">
        <v>666</v>
      </c>
      <c r="E24" s="2064" t="s">
        <v>677</v>
      </c>
      <c r="F24" s="2064" t="s">
        <v>677</v>
      </c>
      <c r="H24" s="2029"/>
      <c r="I24" s="1672" t="s">
        <v>705</v>
      </c>
      <c r="J24" s="1532" t="s">
        <v>706</v>
      </c>
      <c r="K24" s="2026" t="s">
        <v>632</v>
      </c>
      <c r="L24" s="735"/>
      <c r="M24" s="565"/>
      <c r="N24" s="551"/>
      <c r="O24" s="1533"/>
      <c r="P24" s="551"/>
      <c r="AK24" s="1639">
        <v>19</v>
      </c>
    </row>
    <row customHeight="1" ht="24">
      <c r="A25" s="2062"/>
      <c r="B25" s="2061" t="s">
        <v>707</v>
      </c>
      <c r="C25" s="2061" t="s">
        <v>708</v>
      </c>
      <c r="D25" s="2060" t="s">
        <v>666</v>
      </c>
      <c r="E25" s="2064" t="s">
        <v>677</v>
      </c>
      <c r="F25" s="2064" t="s">
        <v>677</v>
      </c>
      <c r="H25" s="2029"/>
      <c r="I25" s="1672" t="s">
        <v>709</v>
      </c>
      <c r="J25" s="1532" t="s">
        <v>710</v>
      </c>
      <c r="K25" s="2026" t="s">
        <v>632</v>
      </c>
      <c r="L25" s="735"/>
      <c r="M25" s="565"/>
      <c r="N25" s="551"/>
      <c r="O25" s="1533"/>
      <c r="P25" s="551"/>
      <c r="AK25" s="1639">
        <v>23</v>
      </c>
    </row>
    <row customHeight="1" ht="24">
      <c r="A26" s="2062"/>
      <c r="B26" s="2061" t="s">
        <v>711</v>
      </c>
      <c r="C26" s="2061" t="s">
        <v>712</v>
      </c>
      <c r="D26" s="2060" t="s">
        <v>666</v>
      </c>
      <c r="E26" s="2064" t="s">
        <v>677</v>
      </c>
      <c r="F26" s="2064" t="s">
        <v>677</v>
      </c>
      <c r="H26" s="2029"/>
      <c r="I26" s="1672">
        <v>7</v>
      </c>
      <c r="J26" s="2030" t="s">
        <v>712</v>
      </c>
      <c r="K26" s="2026" t="s">
        <v>713</v>
      </c>
      <c r="L26" s="735"/>
      <c r="M26" s="565"/>
      <c r="N26" s="551"/>
      <c r="O26" s="1533"/>
      <c r="P26" s="551"/>
      <c r="AK26" s="1639">
        <v>23</v>
      </c>
    </row>
    <row customHeight="1" ht="24">
      <c r="A27" s="2062"/>
      <c r="B27" s="2061" t="s">
        <v>714</v>
      </c>
      <c r="C27" s="2061" t="s">
        <v>715</v>
      </c>
      <c r="D27" s="2060" t="s">
        <v>666</v>
      </c>
      <c r="E27" s="2064" t="s">
        <v>677</v>
      </c>
      <c r="F27" s="2064" t="s">
        <v>677</v>
      </c>
      <c r="H27" s="2029"/>
      <c r="I27" s="1672">
        <v>8</v>
      </c>
      <c r="J27" s="2030" t="s">
        <v>715</v>
      </c>
      <c r="K27" s="2026" t="s">
        <v>638</v>
      </c>
      <c r="L27" s="735"/>
      <c r="M27" s="565"/>
      <c r="N27" s="551"/>
      <c r="O27" s="1533"/>
      <c r="P27" s="551"/>
      <c r="AK27" s="1639">
        <v>23</v>
      </c>
    </row>
    <row customHeight="1" ht="35.699999999999996">
      <c r="A28" s="2062"/>
      <c r="B28" s="2061" t="s">
        <v>716</v>
      </c>
      <c r="C28" s="2061" t="s">
        <v>717</v>
      </c>
      <c r="D28" s="2060" t="s">
        <v>666</v>
      </c>
      <c r="E28" s="2064" t="s">
        <v>677</v>
      </c>
      <c r="F28" s="2064" t="s">
        <v>677</v>
      </c>
      <c r="H28" s="2029"/>
      <c r="I28" s="1683">
        <v>9</v>
      </c>
      <c r="J28" s="2030" t="s">
        <v>718</v>
      </c>
      <c r="K28" s="2026" t="s">
        <v>609</v>
      </c>
      <c r="L28" s="735"/>
      <c r="M28" s="565"/>
      <c r="N28" s="551"/>
      <c r="O28" s="1533"/>
      <c r="P28" s="551"/>
      <c r="AK28" s="1639">
        <v>34</v>
      </c>
    </row>
    <row customHeight="1" ht="35.699999999999996">
      <c r="A29" s="2062"/>
      <c r="B29" s="2061" t="s">
        <v>719</v>
      </c>
      <c r="C29" s="2061" t="s">
        <v>720</v>
      </c>
      <c r="D29" s="2060" t="s">
        <v>666</v>
      </c>
      <c r="E29" s="2064" t="s">
        <v>677</v>
      </c>
      <c r="F29" s="2064" t="s">
        <v>677</v>
      </c>
      <c r="H29" s="2029"/>
      <c r="I29" s="1683">
        <v>10</v>
      </c>
      <c r="J29" s="2030" t="s">
        <v>721</v>
      </c>
      <c r="K29" s="2026" t="s">
        <v>609</v>
      </c>
      <c r="L29" s="735"/>
      <c r="M29" s="565"/>
      <c r="N29" s="551"/>
      <c r="O29" s="1533"/>
      <c r="P29" s="551"/>
      <c r="AK29" s="1639">
        <v>34</v>
      </c>
    </row>
    <row customHeight="1" ht="24">
      <c r="A30" s="2062"/>
      <c r="B30" s="2061" t="s">
        <v>722</v>
      </c>
      <c r="C30" s="2061" t="s">
        <v>723</v>
      </c>
      <c r="D30" s="2060" t="s">
        <v>666</v>
      </c>
      <c r="E30" s="2064" t="s">
        <v>677</v>
      </c>
      <c r="F30" s="2064" t="s">
        <v>677</v>
      </c>
      <c r="H30" s="2029"/>
      <c r="I30" s="1683">
        <v>11</v>
      </c>
      <c r="J30" s="2030" t="s">
        <v>723</v>
      </c>
      <c r="K30" s="2026" t="s">
        <v>639</v>
      </c>
      <c r="L30" s="2077"/>
      <c r="M30" s="1629"/>
      <c r="N30" s="551"/>
      <c r="O30" s="1533"/>
      <c r="P30" s="551"/>
      <c r="AK30" s="1639">
        <v>23</v>
      </c>
    </row>
    <row customHeight="1" ht="24">
      <c r="A31" s="2062"/>
      <c r="B31" s="2061" t="s">
        <v>724</v>
      </c>
      <c r="C31" s="2061" t="s">
        <v>725</v>
      </c>
      <c r="D31" s="2060" t="s">
        <v>666</v>
      </c>
      <c r="E31" s="2064" t="s">
        <v>677</v>
      </c>
      <c r="F31" s="2064" t="s">
        <v>677</v>
      </c>
      <c r="H31" s="2029"/>
      <c r="I31" s="1683">
        <v>12</v>
      </c>
      <c r="J31" s="2030" t="s">
        <v>725</v>
      </c>
      <c r="K31" s="2026" t="s">
        <v>639</v>
      </c>
      <c r="L31" s="2077"/>
      <c r="M31" s="1629"/>
      <c r="N31" s="551"/>
      <c r="O31" s="1533"/>
      <c r="P31" s="551"/>
      <c r="AK31" s="1639">
        <v>23</v>
      </c>
    </row>
    <row customHeight="1" ht="48.29999999999999">
      <c r="A32" s="2062"/>
      <c r="B32" s="2061" t="s">
        <v>726</v>
      </c>
      <c r="C32" s="2061" t="s">
        <v>727</v>
      </c>
      <c r="D32" s="2060" t="s">
        <v>666</v>
      </c>
      <c r="E32" s="2064" t="s">
        <v>677</v>
      </c>
      <c r="F32" s="2064" t="s">
        <v>677</v>
      </c>
      <c r="H32" s="2029"/>
      <c r="I32" s="1683">
        <v>13</v>
      </c>
      <c r="J32" s="2030" t="s">
        <v>728</v>
      </c>
      <c r="K32" s="2026" t="s">
        <v>649</v>
      </c>
      <c r="L32" s="735"/>
      <c r="M32" s="565"/>
      <c r="N32" s="551"/>
      <c r="O32" s="1533" t="s">
        <v>688</v>
      </c>
      <c r="P32" s="551"/>
      <c r="AK32" s="1639">
        <v>46</v>
      </c>
    </row>
    <row s="1374" customFormat="1" customHeight="1" ht="48.29999999999999">
      <c r="A33" s="2062"/>
      <c r="B33" s="2061" t="s">
        <v>729</v>
      </c>
      <c r="C33" s="2061" t="s">
        <v>730</v>
      </c>
      <c r="D33" s="2060" t="s">
        <v>666</v>
      </c>
      <c r="E33" s="2064" t="s">
        <v>677</v>
      </c>
      <c r="F33" s="2064" t="s">
        <v>677</v>
      </c>
      <c r="G33" s="1644"/>
      <c r="H33" s="2029"/>
      <c r="I33" s="1683">
        <v>14</v>
      </c>
      <c r="J33" s="2042" t="s">
        <v>731</v>
      </c>
      <c r="K33" s="2031" t="s">
        <v>732</v>
      </c>
      <c r="L33" s="735"/>
      <c r="M33" s="565"/>
      <c r="N33" s="551"/>
      <c r="O33" s="1533" t="s">
        <v>688</v>
      </c>
      <c r="P33" s="551"/>
      <c r="Q33" s="1644"/>
      <c r="R33" s="1644"/>
      <c r="W33" s="1644"/>
      <c r="Z33" s="552"/>
      <c r="AF33" s="1640"/>
      <c r="AG33" s="1640"/>
      <c r="AH33" s="1640"/>
      <c r="AI33" s="1640"/>
      <c r="AJ33" s="1640"/>
      <c r="AK33" s="1374">
        <v>46</v>
      </c>
    </row>
    <row customHeight="1" ht="108">
      <c r="A34" s="2062"/>
      <c r="B34" s="2061" t="s">
        <v>733</v>
      </c>
      <c r="C34" s="2061" t="s">
        <v>734</v>
      </c>
      <c r="D34" s="2060" t="s">
        <v>676</v>
      </c>
      <c r="E34" s="2064" t="s">
        <v>677</v>
      </c>
      <c r="F34" s="2064" t="s">
        <v>677</v>
      </c>
      <c r="G34" s="1644" t="s">
        <v>637</v>
      </c>
      <c r="H34" s="2029"/>
      <c r="I34" s="2040">
        <v>15</v>
      </c>
      <c r="J34" s="2041" t="s">
        <v>735</v>
      </c>
      <c r="K34" s="2026" t="s">
        <v>349</v>
      </c>
      <c r="L34" s="393"/>
      <c r="M34" s="1172"/>
      <c r="N34" s="551"/>
      <c r="O34" s="1533" t="s">
        <v>680</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86</v>
      </c>
      <c r="B204" s="995" t="s">
        <v>152</v>
      </c>
      <c r="C204" s="995" t="s">
        <v>152</v>
      </c>
      <c r="D204" s="995" t="s">
        <v>152</v>
      </c>
      <c r="E204" s="995" t="s">
        <v>152</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C8239-9718-A0AA-EFB2-0.551B23F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736</v>
      </c>
      <c r="C2" s="2061" t="s">
        <v>737</v>
      </c>
      <c r="D2" s="2060" t="s">
        <v>676</v>
      </c>
      <c r="E2" s="2066">
        <f>I2-3</f>
        <v>-3</v>
      </c>
      <c r="F2" s="2066">
        <f>J2</f>
        <v>0</v>
      </c>
      <c r="H2" s="1738" t="s">
        <v>175</v>
      </c>
      <c r="I2" s="2032"/>
      <c r="J2" s="1690"/>
      <c r="K2" s="2026" t="s">
        <v>349</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738</v>
      </c>
      <c r="J5" s="2256"/>
      <c r="K5" s="2256"/>
      <c r="L5" s="2256"/>
      <c r="M5" s="274"/>
      <c r="W5" s="1639">
        <v>48</v>
      </c>
    </row>
    <row customHeight="1" ht="18">
      <c r="H6" s="384"/>
      <c r="I6" s="2257" t="str">
        <f>IF(org=0,"Не определено",org)</f>
        <v>АО "ТЭК СПБ"</v>
      </c>
      <c r="J6" s="2257"/>
      <c r="K6" s="2257"/>
      <c r="L6" s="2257"/>
      <c r="M6" s="274"/>
      <c r="W6" s="1639">
        <v>17</v>
      </c>
    </row>
    <row customHeight="1" ht="14.699999999999998">
      <c r="H7" s="384"/>
      <c r="I7" s="465"/>
      <c r="J7" s="471"/>
      <c r="K7" s="471"/>
      <c r="L7" s="760"/>
      <c r="M7" s="201"/>
      <c r="W7" s="1639">
        <v>14</v>
      </c>
    </row>
    <row customHeight="1" ht="14.699999999999998">
      <c r="H8" s="384"/>
      <c r="I8" s="2394" t="s">
        <v>343</v>
      </c>
      <c r="J8" s="2395"/>
      <c r="K8" s="2395"/>
      <c r="L8" s="2396"/>
      <c r="M8" s="2397" t="s">
        <v>344</v>
      </c>
      <c r="W8" s="1639">
        <v>14</v>
      </c>
    </row>
    <row customHeight="1" ht="35.699999999999996">
      <c r="E9" s="2059" t="s">
        <v>667</v>
      </c>
      <c r="F9" s="2059" t="s">
        <v>673</v>
      </c>
      <c r="H9" s="384"/>
      <c r="I9" s="2033" t="s">
        <v>92</v>
      </c>
      <c r="J9" s="2034" t="s">
        <v>345</v>
      </c>
      <c r="K9" s="2072" t="s">
        <v>615</v>
      </c>
      <c r="L9" s="2073" t="s">
        <v>346</v>
      </c>
      <c r="M9" s="2397"/>
      <c r="W9" s="1639">
        <v>34</v>
      </c>
    </row>
    <row customHeight="1" ht="35.699999999999996">
      <c r="B10" s="2061" t="s">
        <v>739</v>
      </c>
      <c r="C10" s="2061" t="s">
        <v>740</v>
      </c>
      <c r="D10" s="2060" t="s">
        <v>676</v>
      </c>
      <c r="E10" s="2064" t="s">
        <v>677</v>
      </c>
      <c r="F10" s="2064" t="s">
        <v>677</v>
      </c>
      <c r="H10" s="384"/>
      <c r="I10" s="2032" t="s">
        <v>113</v>
      </c>
      <c r="J10" s="1894" t="s">
        <v>741</v>
      </c>
      <c r="K10" s="2026" t="s">
        <v>349</v>
      </c>
      <c r="L10" s="826"/>
      <c r="M10" s="305" t="s">
        <v>742</v>
      </c>
      <c r="W10" s="1639">
        <v>34</v>
      </c>
    </row>
    <row customHeight="1" ht="50.25">
      <c r="B11" s="2061" t="s">
        <v>743</v>
      </c>
      <c r="C11" s="2061" t="s">
        <v>744</v>
      </c>
      <c r="D11" s="2060" t="s">
        <v>676</v>
      </c>
      <c r="E11" s="2064" t="s">
        <v>677</v>
      </c>
      <c r="F11" s="2064" t="s">
        <v>677</v>
      </c>
      <c r="H11" s="384"/>
      <c r="I11" s="2032" t="s">
        <v>114</v>
      </c>
      <c r="J11" s="1894" t="s">
        <v>745</v>
      </c>
      <c r="K11" s="2026" t="s">
        <v>349</v>
      </c>
      <c r="L11" s="826"/>
      <c r="M11" s="305" t="s">
        <v>742</v>
      </c>
      <c r="W11" s="1639">
        <v>48</v>
      </c>
    </row>
    <row customHeight="1" ht="48.29999999999999">
      <c r="B12" s="2061" t="s">
        <v>746</v>
      </c>
      <c r="C12" s="2061" t="s">
        <v>747</v>
      </c>
      <c r="D12" s="2060" t="s">
        <v>676</v>
      </c>
      <c r="E12" s="2064" t="s">
        <v>677</v>
      </c>
      <c r="F12" s="2064" t="s">
        <v>677</v>
      </c>
      <c r="H12" s="1696"/>
      <c r="I12" s="2032" t="s">
        <v>94</v>
      </c>
      <c r="J12" s="2039" t="s">
        <v>748</v>
      </c>
      <c r="K12" s="2026" t="s">
        <v>349</v>
      </c>
      <c r="L12" s="826"/>
      <c r="M12" s="305" t="s">
        <v>749</v>
      </c>
      <c r="N12" s="1632"/>
      <c r="P12" s="1639"/>
      <c r="W12" s="1639">
        <v>46</v>
      </c>
    </row>
    <row customHeight="1" ht="14.699999999999998">
      <c r="E13" s="351"/>
      <c r="H13" s="384"/>
      <c r="I13" s="355"/>
      <c r="J13" s="659" t="s">
        <v>750</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86</v>
      </c>
      <c r="B16" s="1639">
        <v>9</v>
      </c>
      <c r="C16" s="1639">
        <v>9</v>
      </c>
      <c r="D16" s="1639">
        <v>9</v>
      </c>
      <c r="E16" s="2038" t="s">
        <v>103</v>
      </c>
      <c r="F16" s="2063" t="s">
        <v>103</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E086-117F-8BB4-E35E-0.B49C402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601</v>
      </c>
      <c r="H2" s="549"/>
      <c r="I2" s="549"/>
      <c r="J2" s="550" t="s">
        <v>751</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752</v>
      </c>
      <c r="F6" s="2315"/>
      <c r="G6" s="2315"/>
      <c r="H6" s="2315"/>
      <c r="I6" s="2315"/>
      <c r="J6" s="564"/>
      <c r="AF6" s="1639">
        <v>30</v>
      </c>
    </row>
    <row customHeight="1" ht="11.549999999999999">
      <c r="E7" s="2257" t="str">
        <f>IF(org=0,"Не определено",org)</f>
        <v>АО "ТЭК СПБ"</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121</v>
      </c>
      <c r="AF9" s="1644">
        <v>4</v>
      </c>
    </row>
    <row customHeight="1" ht="11.549999999999999">
      <c r="E10" s="719"/>
      <c r="F10" s="2375" t="s">
        <v>109</v>
      </c>
      <c r="G10" s="2376"/>
      <c r="H10" s="1560" t="str">
        <f>IF(H9="","",INDEX(DIFFERENTIATION_UNMERGE_VD,MATCH(H9,DIFFERENTIATION_ID_DIFF,0)))</f>
        <v/>
      </c>
      <c r="I10" s="1560">
        <f>IF(I9="","",INDEX(DIFFERENTIATION_UNMERGE_VD,MATCH(I9,DIFFERENTIATION_ID_DIFF,0)))</f>
        <v>0</v>
      </c>
      <c r="J10" s="2135"/>
      <c r="AF10" s="1639">
        <v>11</v>
      </c>
    </row>
    <row customHeight="1" ht="11.549999999999999">
      <c r="E11" s="719"/>
      <c r="F11" s="2375" t="s">
        <v>613</v>
      </c>
      <c r="G11" s="2376"/>
      <c r="H11" s="1560" t="str">
        <f>IF(H9="","",INDEX(DIFFERENTIATION_UNMERGE_AREA,MATCH(H9,DIFFERENTIATION_ID_DIFF,0)))</f>
        <v/>
      </c>
      <c r="I11" s="1560" t="str">
        <f>IF(I9="","",INDEX(DIFFERENTIATION_UNMERGE_AREA,MATCH(I9,DIFFERENTIATION_ID_DIFF,0)))</f>
        <v/>
      </c>
      <c r="J11" s="2135"/>
      <c r="AF11" s="1639">
        <v>11</v>
      </c>
    </row>
    <row customHeight="1" ht="1.05">
      <c r="E12" s="1670"/>
      <c r="F12" s="2398" t="s">
        <v>614</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343</v>
      </c>
      <c r="F13" s="2378"/>
      <c r="G13" s="2378"/>
      <c r="H13" s="1559"/>
      <c r="I13" s="1559"/>
      <c r="J13" s="2135"/>
      <c r="AF13" s="1639">
        <v>11</v>
      </c>
    </row>
    <row customHeight="1" ht="24">
      <c r="E14" s="1647" t="s">
        <v>92</v>
      </c>
      <c r="F14" s="1642" t="s">
        <v>345</v>
      </c>
      <c r="G14" s="1642" t="s">
        <v>615</v>
      </c>
      <c r="H14" s="1642" t="s">
        <v>346</v>
      </c>
      <c r="I14" s="1642" t="s">
        <v>346</v>
      </c>
      <c r="J14" s="2135"/>
      <c r="AF14" s="1639">
        <v>23</v>
      </c>
    </row>
    <row customHeight="1" ht="19.95">
      <c r="D15" s="1646"/>
      <c r="E15" s="1638" t="s">
        <v>113</v>
      </c>
      <c r="F15" s="715" t="s">
        <v>753</v>
      </c>
      <c r="G15" s="1654" t="s">
        <v>601</v>
      </c>
      <c r="H15" s="565"/>
      <c r="I15" s="565"/>
      <c r="J15" s="297" t="s">
        <v>754</v>
      </c>
      <c r="K15" s="551" t="s">
        <v>679</v>
      </c>
      <c r="AF15" s="1639">
        <v>19</v>
      </c>
    </row>
    <row customHeight="1" ht="35.699999999999996">
      <c r="D16" s="1646"/>
      <c r="E16" s="1638" t="s">
        <v>114</v>
      </c>
      <c r="F16" s="715" t="s">
        <v>755</v>
      </c>
      <c r="G16" s="1654" t="s">
        <v>601</v>
      </c>
      <c r="H16" s="566">
        <f>SUM(H17,H20:H32)</f>
        <v>0</v>
      </c>
      <c r="I16" s="566">
        <f>SUM(I17,I20,I23,I26,I29:I32)</f>
        <v>0</v>
      </c>
      <c r="J16" s="297" t="s">
        <v>756</v>
      </c>
      <c r="K16" s="551" t="s">
        <v>679</v>
      </c>
      <c r="AF16" s="1639">
        <v>34</v>
      </c>
    </row>
    <row customHeight="1" ht="19.95">
      <c r="D17" s="1646"/>
      <c r="E17" s="1672" t="s">
        <v>757</v>
      </c>
      <c r="F17" s="962" t="s">
        <v>758</v>
      </c>
      <c r="G17" s="1651" t="s">
        <v>601</v>
      </c>
      <c r="H17" s="565"/>
      <c r="I17" s="565"/>
      <c r="J17" s="297" t="s">
        <v>759</v>
      </c>
      <c r="K17" s="551"/>
      <c r="AF17" s="1639">
        <v>19</v>
      </c>
    </row>
    <row customHeight="1" ht="24">
      <c r="D18" s="1646"/>
      <c r="E18" s="1672" t="s">
        <v>760</v>
      </c>
      <c r="F18" s="1658" t="s">
        <v>761</v>
      </c>
      <c r="G18" s="1651" t="s">
        <v>601</v>
      </c>
      <c r="H18" s="565"/>
      <c r="I18" s="565"/>
      <c r="J18" s="297" t="s">
        <v>762</v>
      </c>
      <c r="K18" s="551"/>
      <c r="AF18" s="1639">
        <v>23</v>
      </c>
    </row>
    <row customHeight="1" ht="35.699999999999996">
      <c r="D19" s="1646"/>
      <c r="E19" s="1672" t="s">
        <v>763</v>
      </c>
      <c r="F19" s="1658" t="s">
        <v>764</v>
      </c>
      <c r="G19" s="1651" t="s">
        <v>601</v>
      </c>
      <c r="H19" s="565"/>
      <c r="I19" s="565"/>
      <c r="J19" s="297"/>
      <c r="K19" s="551"/>
      <c r="AF19" s="1639">
        <v>34</v>
      </c>
    </row>
    <row customHeight="1" ht="19.95">
      <c r="D20" s="1646"/>
      <c r="E20" s="1672" t="s">
        <v>350</v>
      </c>
      <c r="F20" s="962" t="s">
        <v>765</v>
      </c>
      <c r="G20" s="1651" t="s">
        <v>601</v>
      </c>
      <c r="H20" s="565"/>
      <c r="I20" s="565"/>
      <c r="J20" s="297" t="s">
        <v>766</v>
      </c>
      <c r="K20" s="551"/>
      <c r="AF20" s="1639">
        <v>19</v>
      </c>
    </row>
    <row customHeight="1" ht="19.95">
      <c r="D21" s="1646"/>
      <c r="E21" s="1672" t="s">
        <v>767</v>
      </c>
      <c r="F21" s="1658" t="s">
        <v>768</v>
      </c>
      <c r="G21" s="1651" t="s">
        <v>601</v>
      </c>
      <c r="H21" s="565"/>
      <c r="I21" s="565"/>
      <c r="J21" s="297"/>
      <c r="K21" s="551"/>
      <c r="AF21" s="1639">
        <v>19</v>
      </c>
    </row>
    <row customHeight="1" ht="19.95">
      <c r="D22" s="1646"/>
      <c r="E22" s="1672" t="s">
        <v>769</v>
      </c>
      <c r="F22" s="1658" t="s">
        <v>770</v>
      </c>
      <c r="G22" s="1651" t="s">
        <v>601</v>
      </c>
      <c r="H22" s="565"/>
      <c r="I22" s="565"/>
      <c r="J22" s="297"/>
      <c r="K22" s="551"/>
      <c r="AF22" s="1639">
        <v>19</v>
      </c>
    </row>
    <row customHeight="1" ht="24">
      <c r="D23" s="1646"/>
      <c r="E23" s="1672" t="s">
        <v>353</v>
      </c>
      <c r="F23" s="962" t="s">
        <v>771</v>
      </c>
      <c r="G23" s="1651" t="s">
        <v>601</v>
      </c>
      <c r="H23" s="565"/>
      <c r="I23" s="565"/>
      <c r="J23" s="297" t="s">
        <v>772</v>
      </c>
      <c r="K23" s="551"/>
      <c r="AF23" s="1639">
        <v>23</v>
      </c>
    </row>
    <row customHeight="1" ht="19.95">
      <c r="D24" s="1646"/>
      <c r="E24" s="1672" t="s">
        <v>773</v>
      </c>
      <c r="F24" s="1658" t="s">
        <v>774</v>
      </c>
      <c r="G24" s="1651" t="s">
        <v>601</v>
      </c>
      <c r="H24" s="565"/>
      <c r="I24" s="565"/>
      <c r="J24" s="297"/>
      <c r="K24" s="551"/>
      <c r="AF24" s="1639">
        <v>19</v>
      </c>
    </row>
    <row customHeight="1" ht="35.699999999999996">
      <c r="D25" s="1646"/>
      <c r="E25" s="1672" t="s">
        <v>775</v>
      </c>
      <c r="F25" s="1658" t="s">
        <v>776</v>
      </c>
      <c r="G25" s="1651" t="s">
        <v>601</v>
      </c>
      <c r="H25" s="565"/>
      <c r="I25" s="565"/>
      <c r="J25" s="297"/>
      <c r="K25" s="551"/>
      <c r="AF25" s="1639">
        <v>34</v>
      </c>
    </row>
    <row customHeight="1" ht="24">
      <c r="D26" s="1646"/>
      <c r="E26" s="1672" t="s">
        <v>777</v>
      </c>
      <c r="F26" s="962" t="s">
        <v>778</v>
      </c>
      <c r="G26" s="1651" t="s">
        <v>601</v>
      </c>
      <c r="H26" s="565"/>
      <c r="I26" s="565"/>
      <c r="J26" s="297" t="s">
        <v>779</v>
      </c>
      <c r="K26" s="551"/>
      <c r="AF26" s="1639">
        <v>23</v>
      </c>
    </row>
    <row customHeight="1" ht="19.95">
      <c r="D27" s="1646"/>
      <c r="E27" s="1683" t="s">
        <v>780</v>
      </c>
      <c r="F27" s="1658" t="s">
        <v>781</v>
      </c>
      <c r="G27" s="1662" t="s">
        <v>601</v>
      </c>
      <c r="H27" s="1684"/>
      <c r="I27" s="1684"/>
      <c r="J27" s="297"/>
      <c r="K27" s="551"/>
      <c r="AF27" s="1639">
        <v>19</v>
      </c>
    </row>
    <row customHeight="1" ht="19.95">
      <c r="D28" s="1646"/>
      <c r="E28" s="1683" t="s">
        <v>782</v>
      </c>
      <c r="F28" s="1658" t="s">
        <v>783</v>
      </c>
      <c r="G28" s="1662" t="s">
        <v>601</v>
      </c>
      <c r="H28" s="1684"/>
      <c r="I28" s="1684"/>
      <c r="J28" s="297"/>
      <c r="K28" s="551"/>
      <c r="AF28" s="1639">
        <v>19</v>
      </c>
    </row>
    <row customHeight="1" ht="19.95">
      <c r="D29" s="1646"/>
      <c r="E29" s="1683" t="s">
        <v>784</v>
      </c>
      <c r="F29" s="962" t="s">
        <v>785</v>
      </c>
      <c r="G29" s="1662" t="s">
        <v>601</v>
      </c>
      <c r="H29" s="1684"/>
      <c r="I29" s="1684"/>
      <c r="J29" s="297"/>
      <c r="K29" s="551"/>
      <c r="AF29" s="1639">
        <v>19</v>
      </c>
    </row>
    <row customHeight="1" ht="19.95">
      <c r="D30" s="1646"/>
      <c r="E30" s="1683" t="s">
        <v>786</v>
      </c>
      <c r="F30" s="962" t="s">
        <v>787</v>
      </c>
      <c r="G30" s="1662" t="s">
        <v>601</v>
      </c>
      <c r="H30" s="1684"/>
      <c r="I30" s="1684"/>
      <c r="J30" s="297"/>
      <c r="K30" s="551"/>
      <c r="AF30" s="1639">
        <v>19</v>
      </c>
    </row>
    <row customHeight="1" ht="19.95">
      <c r="D31" s="1646"/>
      <c r="E31" s="1683" t="s">
        <v>788</v>
      </c>
      <c r="F31" s="962" t="s">
        <v>789</v>
      </c>
      <c r="G31" s="1662" t="s">
        <v>601</v>
      </c>
      <c r="H31" s="1684"/>
      <c r="I31" s="1684"/>
      <c r="J31" s="297"/>
      <c r="K31" s="551"/>
      <c r="AF31" s="1639">
        <v>19</v>
      </c>
    </row>
    <row s="1374" customFormat="1" customHeight="1" ht="35.699999999999996">
      <c r="A32" s="995"/>
      <c r="C32" s="1644"/>
      <c r="D32" s="1646"/>
      <c r="E32" s="1683" t="s">
        <v>790</v>
      </c>
      <c r="F32" s="962" t="s">
        <v>791</v>
      </c>
      <c r="G32" s="1652" t="s">
        <v>601</v>
      </c>
      <c r="H32" s="587">
        <f>SUM(H33:H34)</f>
        <v>0</v>
      </c>
      <c r="I32" s="587">
        <f>SUM(I33:I34)</f>
        <v>0</v>
      </c>
      <c r="J32" s="297" t="s">
        <v>792</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626</v>
      </c>
      <c r="G34" s="580"/>
      <c r="H34" s="581"/>
      <c r="I34" s="581"/>
      <c r="J34" s="309" t="s">
        <v>793</v>
      </c>
      <c r="K34" s="551"/>
      <c r="L34" s="1644"/>
      <c r="M34" s="1644"/>
      <c r="R34" s="1644"/>
      <c r="U34" s="552"/>
      <c r="AA34" s="1640"/>
      <c r="AB34" s="1640"/>
      <c r="AC34" s="1640"/>
      <c r="AD34" s="1640"/>
      <c r="AE34" s="1640"/>
      <c r="AF34" s="1168">
        <v>19</v>
      </c>
    </row>
    <row customHeight="1" ht="60">
      <c r="D35" s="1646"/>
      <c r="E35" s="1683" t="s">
        <v>794</v>
      </c>
      <c r="F35" s="962" t="s">
        <v>795</v>
      </c>
      <c r="G35" s="1662" t="s">
        <v>601</v>
      </c>
      <c r="H35" s="1684"/>
      <c r="I35" s="1684"/>
      <c r="J35" s="297" t="s">
        <v>796</v>
      </c>
      <c r="K35" s="551"/>
      <c r="AF35" s="1639">
        <v>57</v>
      </c>
    </row>
    <row s="1374" customFormat="1" customHeight="1" ht="24">
      <c r="A36" s="997" t="s">
        <v>627</v>
      </c>
      <c r="C36" s="1644"/>
      <c r="D36" s="1646"/>
      <c r="E36" s="1672" t="s">
        <v>94</v>
      </c>
      <c r="F36" s="715" t="s">
        <v>797</v>
      </c>
      <c r="G36" s="1651" t="s">
        <v>601</v>
      </c>
      <c r="H36" s="565"/>
      <c r="I36" s="565"/>
      <c r="J36" s="297" t="s">
        <v>798</v>
      </c>
      <c r="K36" s="551"/>
      <c r="L36" s="1644"/>
      <c r="M36" s="1644"/>
      <c r="R36" s="1644"/>
      <c r="U36" s="552"/>
      <c r="AA36" s="1640"/>
      <c r="AB36" s="1640"/>
      <c r="AC36" s="1640"/>
      <c r="AD36" s="1640"/>
      <c r="AE36" s="1640"/>
      <c r="AF36" s="1168">
        <v>23</v>
      </c>
    </row>
    <row s="1374" customFormat="1" customHeight="1" ht="35.699999999999996">
      <c r="A37" s="997"/>
      <c r="C37" s="1644"/>
      <c r="D37" s="1646"/>
      <c r="E37" s="1672" t="s">
        <v>367</v>
      </c>
      <c r="F37" s="962" t="s">
        <v>799</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95</v>
      </c>
      <c r="F38" s="715" t="s">
        <v>800</v>
      </c>
      <c r="G38" s="1651" t="s">
        <v>601</v>
      </c>
      <c r="H38" s="565"/>
      <c r="I38" s="565"/>
      <c r="J38" s="297" t="s">
        <v>801</v>
      </c>
      <c r="K38" s="551"/>
      <c r="L38" s="1644"/>
      <c r="M38" s="1644"/>
      <c r="R38" s="1644"/>
      <c r="U38" s="552"/>
      <c r="AA38" s="1640"/>
      <c r="AB38" s="1640"/>
      <c r="AC38" s="1640"/>
      <c r="AD38" s="1640"/>
      <c r="AE38" s="1640"/>
      <c r="AF38" s="1168">
        <v>19</v>
      </c>
    </row>
    <row s="1374" customFormat="1" customHeight="1" ht="24">
      <c r="A39" s="995"/>
      <c r="C39" s="1644"/>
      <c r="D39" s="583"/>
      <c r="E39" s="1672" t="s">
        <v>802</v>
      </c>
      <c r="F39" s="962" t="s">
        <v>803</v>
      </c>
      <c r="G39" s="1662" t="s">
        <v>601</v>
      </c>
      <c r="H39" s="565"/>
      <c r="I39" s="565"/>
      <c r="J39" s="297" t="s">
        <v>804</v>
      </c>
      <c r="K39" s="551"/>
      <c r="L39" s="1644"/>
      <c r="M39" s="1644"/>
      <c r="R39" s="1644"/>
      <c r="U39" s="552"/>
      <c r="AA39" s="1640"/>
      <c r="AB39" s="1640"/>
      <c r="AC39" s="1640"/>
      <c r="AD39" s="1640"/>
      <c r="AE39" s="1640"/>
      <c r="AF39" s="1168">
        <v>23</v>
      </c>
    </row>
    <row s="1374" customFormat="1" customHeight="1" ht="24">
      <c r="A40" s="995"/>
      <c r="C40" s="1644"/>
      <c r="D40" s="1646"/>
      <c r="E40" s="1672" t="s">
        <v>805</v>
      </c>
      <c r="F40" s="1658" t="s">
        <v>806</v>
      </c>
      <c r="G40" s="1651" t="s">
        <v>601</v>
      </c>
      <c r="H40" s="565"/>
      <c r="I40" s="565"/>
      <c r="J40" s="297" t="s">
        <v>807</v>
      </c>
      <c r="K40" s="551"/>
      <c r="L40" s="1644"/>
      <c r="M40" s="1644"/>
      <c r="R40" s="1644"/>
      <c r="U40" s="552"/>
      <c r="AA40" s="1640"/>
      <c r="AB40" s="1640"/>
      <c r="AC40" s="1640"/>
      <c r="AD40" s="1640"/>
      <c r="AE40" s="1640"/>
      <c r="AF40" s="1168">
        <v>23</v>
      </c>
    </row>
    <row s="1374" customFormat="1" customHeight="1" ht="24">
      <c r="A41" s="995"/>
      <c r="C41" s="1644"/>
      <c r="D41" s="1646"/>
      <c r="E41" s="1672" t="s">
        <v>808</v>
      </c>
      <c r="F41" s="1658" t="s">
        <v>809</v>
      </c>
      <c r="G41" s="1651" t="s">
        <v>601</v>
      </c>
      <c r="H41" s="565"/>
      <c r="I41" s="565"/>
      <c r="J41" s="297" t="s">
        <v>810</v>
      </c>
      <c r="K41" s="551"/>
      <c r="L41" s="1644"/>
      <c r="M41" s="1644"/>
      <c r="R41" s="1644"/>
      <c r="U41" s="552"/>
      <c r="AA41" s="1640"/>
      <c r="AB41" s="1640"/>
      <c r="AC41" s="1640"/>
      <c r="AD41" s="1640"/>
      <c r="AE41" s="1640"/>
      <c r="AF41" s="1168">
        <v>23</v>
      </c>
    </row>
    <row s="1374" customFormat="1" customHeight="1" ht="24">
      <c r="A42" s="995"/>
      <c r="C42" s="1644"/>
      <c r="D42" s="1646"/>
      <c r="E42" s="1672" t="s">
        <v>811</v>
      </c>
      <c r="F42" s="1658" t="s">
        <v>812</v>
      </c>
      <c r="G42" s="1651" t="s">
        <v>601</v>
      </c>
      <c r="H42" s="565"/>
      <c r="I42" s="565"/>
      <c r="J42" s="297" t="s">
        <v>813</v>
      </c>
      <c r="K42" s="551"/>
      <c r="L42" s="1644"/>
      <c r="M42" s="1644"/>
      <c r="R42" s="1644"/>
      <c r="U42" s="552"/>
      <c r="AA42" s="1640"/>
      <c r="AB42" s="1640"/>
      <c r="AC42" s="1640"/>
      <c r="AD42" s="1640"/>
      <c r="AE42" s="1640"/>
      <c r="AF42" s="1168">
        <v>23</v>
      </c>
    </row>
    <row s="1374" customFormat="1" customHeight="1" ht="35.699999999999996">
      <c r="A43" s="995"/>
      <c r="C43" s="1644" t="s">
        <v>637</v>
      </c>
      <c r="D43" s="1646"/>
      <c r="E43" s="1672" t="s">
        <v>115</v>
      </c>
      <c r="F43" s="715" t="s">
        <v>678</v>
      </c>
      <c r="G43" s="1654" t="s">
        <v>814</v>
      </c>
      <c r="H43" s="409"/>
      <c r="I43" s="409"/>
      <c r="J43" s="297" t="s">
        <v>815</v>
      </c>
      <c r="K43" s="551"/>
      <c r="L43" s="1644"/>
      <c r="M43" s="1644"/>
      <c r="R43" s="1644"/>
      <c r="U43" s="552"/>
      <c r="AA43" s="1640"/>
      <c r="AB43" s="1640"/>
      <c r="AC43" s="1640"/>
      <c r="AD43" s="1640"/>
      <c r="AE43" s="1640"/>
      <c r="AF43" s="1168">
        <v>34</v>
      </c>
    </row>
    <row s="1374" customFormat="1" customHeight="1" ht="35.699999999999996">
      <c r="A44" s="995"/>
      <c r="C44" s="1644"/>
      <c r="D44" s="1646"/>
      <c r="E44" s="1672" t="s">
        <v>96</v>
      </c>
      <c r="F44" s="715" t="s">
        <v>816</v>
      </c>
      <c r="G44" s="1651" t="s">
        <v>817</v>
      </c>
      <c r="H44" s="553"/>
      <c r="I44" s="553"/>
      <c r="J44" s="297" t="s">
        <v>818</v>
      </c>
      <c r="K44" s="551"/>
      <c r="L44" s="1644"/>
      <c r="M44" s="1644"/>
      <c r="R44" s="1644"/>
      <c r="U44" s="552"/>
      <c r="AA44" s="1640"/>
      <c r="AB44" s="1640"/>
      <c r="AC44" s="1640"/>
      <c r="AD44" s="1640"/>
      <c r="AE44" s="1640"/>
      <c r="AF44" s="1168">
        <v>34</v>
      </c>
    </row>
    <row s="1374" customFormat="1" customHeight="1" ht="24">
      <c r="A45" s="995"/>
      <c r="C45" s="1644"/>
      <c r="D45" s="1646"/>
      <c r="E45" s="1672" t="s">
        <v>97</v>
      </c>
      <c r="F45" s="715" t="s">
        <v>819</v>
      </c>
      <c r="G45" s="1662" t="s">
        <v>820</v>
      </c>
      <c r="H45" s="553"/>
      <c r="I45" s="553"/>
      <c r="J45" s="297" t="s">
        <v>821</v>
      </c>
      <c r="K45" s="551"/>
      <c r="L45" s="1644"/>
      <c r="M45" s="1644"/>
      <c r="R45" s="1644"/>
      <c r="U45" s="552"/>
      <c r="AA45" s="1640"/>
      <c r="AB45" s="1640"/>
      <c r="AC45" s="1640"/>
      <c r="AD45" s="1640"/>
      <c r="AE45" s="1640"/>
      <c r="AF45" s="1168">
        <v>23</v>
      </c>
    </row>
    <row s="1374" customFormat="1" customHeight="1" ht="19.95">
      <c r="A46" s="995"/>
      <c r="C46" s="1644"/>
      <c r="D46" s="1646"/>
      <c r="E46" s="1672" t="s">
        <v>116</v>
      </c>
      <c r="F46" s="715" t="s">
        <v>822</v>
      </c>
      <c r="G46" s="1651" t="s">
        <v>639</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86</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5DB0F-1CF3-DE49-AFEA-0.5D5705F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601</v>
      </c>
      <c r="H2" s="549"/>
      <c r="I2" s="549"/>
      <c r="J2" s="550" t="s">
        <v>604</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823</v>
      </c>
      <c r="F6" s="2256"/>
      <c r="G6" s="2256"/>
      <c r="H6" s="2256"/>
      <c r="I6" s="2256"/>
      <c r="J6" s="564"/>
      <c r="AF6" s="1639">
        <v>32</v>
      </c>
    </row>
    <row customHeight="1" ht="25.2">
      <c r="E7" s="2257" t="str">
        <f>IF(org=0,"Не определено",org)</f>
        <v>АО "ТЭК СПБ"</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121</v>
      </c>
      <c r="AF9" s="1644">
        <v>1</v>
      </c>
    </row>
    <row customHeight="1" ht="11.549999999999999">
      <c r="E10" s="719"/>
      <c r="F10" s="2375" t="s">
        <v>109</v>
      </c>
      <c r="G10" s="2376"/>
      <c r="H10" s="1667" t="str">
        <f>IF(H9="","",INDEX(DIFFERENTIATION_UNMERGE_VD,MATCH(H9,DIFFERENTIATION_ID_DIFF,0)))</f>
        <v/>
      </c>
      <c r="I10" s="1667">
        <f>IF(I9="","",INDEX(DIFFERENTIATION_UNMERGE_VD,MATCH(I9,DIFFERENTIATION_ID_DIFF,0)))</f>
        <v>0</v>
      </c>
      <c r="J10" s="2135"/>
      <c r="AF10" s="1639">
        <v>11</v>
      </c>
    </row>
    <row customHeight="1" ht="11.549999999999999">
      <c r="E11" s="719"/>
      <c r="F11" s="2375" t="s">
        <v>613</v>
      </c>
      <c r="G11" s="2376"/>
      <c r="H11" s="1667" t="str">
        <f>IF(H9="","",INDEX(DIFFERENTIATION_UNMERGE_AREA,MATCH(H9,DIFFERENTIATION_ID_DIFF,0)))</f>
        <v/>
      </c>
      <c r="I11" s="1667" t="str">
        <f>IF(I9="","",INDEX(DIFFERENTIATION_UNMERGE_AREA,MATCH(I9,DIFFERENTIATION_ID_DIFF,0)))</f>
        <v/>
      </c>
      <c r="J11" s="2135"/>
      <c r="AF11" s="1639">
        <v>11</v>
      </c>
    </row>
    <row customHeight="1" ht="11.25" hidden="1">
      <c r="E12" s="1670"/>
      <c r="F12" s="2398" t="s">
        <v>614</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343</v>
      </c>
      <c r="F13" s="2378"/>
      <c r="G13" s="2378"/>
      <c r="H13" s="1664"/>
      <c r="I13" s="1664"/>
      <c r="J13" s="2135"/>
      <c r="AF13" s="1639">
        <v>11</v>
      </c>
    </row>
    <row customHeight="1" ht="24">
      <c r="E14" s="1665" t="s">
        <v>92</v>
      </c>
      <c r="F14" s="1668" t="s">
        <v>345</v>
      </c>
      <c r="G14" s="1668" t="s">
        <v>615</v>
      </c>
      <c r="H14" s="1668" t="s">
        <v>346</v>
      </c>
      <c r="I14" s="1668" t="s">
        <v>346</v>
      </c>
      <c r="J14" s="2135"/>
      <c r="AF14" s="1639">
        <v>23</v>
      </c>
    </row>
    <row customHeight="1" ht="19.95">
      <c r="D15" s="1646"/>
      <c r="E15" s="1638" t="s">
        <v>113</v>
      </c>
      <c r="F15" s="715" t="s">
        <v>824</v>
      </c>
      <c r="G15" s="1665" t="s">
        <v>601</v>
      </c>
      <c r="H15" s="565"/>
      <c r="I15" s="565"/>
      <c r="J15" s="297" t="s">
        <v>825</v>
      </c>
      <c r="K15" s="551" t="s">
        <v>679</v>
      </c>
      <c r="AF15" s="1639">
        <v>19</v>
      </c>
    </row>
    <row customHeight="1" ht="24">
      <c r="D16" s="1646"/>
      <c r="E16" s="1638" t="s">
        <v>114</v>
      </c>
      <c r="F16" s="1673" t="s">
        <v>826</v>
      </c>
      <c r="G16" s="1665" t="s">
        <v>601</v>
      </c>
      <c r="H16" s="566">
        <f>SUM(H17,H20:H27)</f>
        <v>0</v>
      </c>
      <c r="I16" s="566">
        <f>SUM(I17,I20:I27)</f>
        <v>0</v>
      </c>
      <c r="J16" s="297" t="s">
        <v>827</v>
      </c>
      <c r="K16" s="551" t="s">
        <v>679</v>
      </c>
      <c r="AF16" s="1639">
        <v>23</v>
      </c>
    </row>
    <row customHeight="1" ht="35.699999999999996">
      <c r="D17" s="1646"/>
      <c r="E17" s="1672" t="s">
        <v>757</v>
      </c>
      <c r="F17" s="1675" t="s">
        <v>828</v>
      </c>
      <c r="G17" s="1662" t="s">
        <v>601</v>
      </c>
      <c r="H17" s="565"/>
      <c r="I17" s="565"/>
      <c r="J17" s="297" t="s">
        <v>829</v>
      </c>
      <c r="K17" s="551"/>
      <c r="AF17" s="1639">
        <v>34</v>
      </c>
    </row>
    <row customHeight="1" ht="19.95">
      <c r="D18" s="1646"/>
      <c r="E18" s="1672" t="s">
        <v>760</v>
      </c>
      <c r="F18" s="1676" t="s">
        <v>830</v>
      </c>
      <c r="G18" s="1662" t="s">
        <v>601</v>
      </c>
      <c r="H18" s="565"/>
      <c r="I18" s="565"/>
      <c r="J18" s="297"/>
      <c r="K18" s="551"/>
      <c r="AF18" s="1639">
        <v>19</v>
      </c>
    </row>
    <row customHeight="1" ht="24">
      <c r="D19" s="1646"/>
      <c r="E19" s="1672" t="s">
        <v>763</v>
      </c>
      <c r="F19" s="1676" t="s">
        <v>831</v>
      </c>
      <c r="G19" s="1662" t="s">
        <v>601</v>
      </c>
      <c r="H19" s="565"/>
      <c r="I19" s="565"/>
      <c r="J19" s="297"/>
      <c r="K19" s="551"/>
      <c r="AF19" s="1639">
        <v>23</v>
      </c>
    </row>
    <row customHeight="1" ht="35.699999999999996">
      <c r="D20" s="1646"/>
      <c r="E20" s="1672" t="s">
        <v>350</v>
      </c>
      <c r="F20" s="1675" t="s">
        <v>832</v>
      </c>
      <c r="G20" s="1662" t="s">
        <v>601</v>
      </c>
      <c r="H20" s="565"/>
      <c r="I20" s="565"/>
      <c r="J20" s="297"/>
      <c r="K20" s="551"/>
      <c r="AF20" s="1639">
        <v>34</v>
      </c>
    </row>
    <row customHeight="1" ht="48.29999999999999">
      <c r="D21" s="1646"/>
      <c r="E21" s="1672" t="s">
        <v>353</v>
      </c>
      <c r="F21" s="1675" t="s">
        <v>833</v>
      </c>
      <c r="G21" s="1662" t="s">
        <v>601</v>
      </c>
      <c r="H21" s="565"/>
      <c r="I21" s="565"/>
      <c r="J21" s="297"/>
      <c r="K21" s="551"/>
      <c r="AF21" s="1639">
        <v>46</v>
      </c>
    </row>
    <row customHeight="1" ht="60">
      <c r="D22" s="1646"/>
      <c r="E22" s="1672" t="s">
        <v>777</v>
      </c>
      <c r="F22" s="1675" t="s">
        <v>834</v>
      </c>
      <c r="G22" s="1662" t="s">
        <v>601</v>
      </c>
      <c r="H22" s="565"/>
      <c r="I22" s="565"/>
      <c r="J22" s="297"/>
      <c r="K22" s="551"/>
      <c r="AF22" s="1639">
        <v>57</v>
      </c>
    </row>
    <row customHeight="1" ht="35.699999999999996">
      <c r="D23" s="1646"/>
      <c r="E23" s="1672" t="s">
        <v>784</v>
      </c>
      <c r="F23" s="1675" t="s">
        <v>835</v>
      </c>
      <c r="G23" s="1662" t="s">
        <v>601</v>
      </c>
      <c r="H23" s="565"/>
      <c r="I23" s="565"/>
      <c r="J23" s="297"/>
      <c r="K23" s="551"/>
      <c r="AF23" s="1639">
        <v>34</v>
      </c>
    </row>
    <row customHeight="1" ht="35.699999999999996">
      <c r="D24" s="1646"/>
      <c r="E24" s="1672" t="s">
        <v>786</v>
      </c>
      <c r="F24" s="1675" t="s">
        <v>836</v>
      </c>
      <c r="G24" s="1662" t="s">
        <v>601</v>
      </c>
      <c r="H24" s="565"/>
      <c r="I24" s="565"/>
      <c r="J24" s="297"/>
      <c r="K24" s="551"/>
      <c r="AF24" s="1639">
        <v>34</v>
      </c>
    </row>
    <row customHeight="1" ht="24">
      <c r="D25" s="1646"/>
      <c r="E25" s="1672" t="s">
        <v>788</v>
      </c>
      <c r="F25" s="1675" t="s">
        <v>837</v>
      </c>
      <c r="G25" s="1662" t="s">
        <v>601</v>
      </c>
      <c r="H25" s="565"/>
      <c r="I25" s="565"/>
      <c r="J25" s="297"/>
      <c r="K25" s="551"/>
      <c r="AF25" s="1639">
        <v>23</v>
      </c>
    </row>
    <row customHeight="1" ht="76.5">
      <c r="D26" s="1646"/>
      <c r="E26" s="1672" t="s">
        <v>790</v>
      </c>
      <c r="F26" s="1675" t="s">
        <v>838</v>
      </c>
      <c r="G26" s="1662" t="s">
        <v>601</v>
      </c>
      <c r="H26" s="565"/>
      <c r="I26" s="565"/>
      <c r="J26" s="297"/>
      <c r="K26" s="551"/>
      <c r="AF26" s="1639">
        <v>73</v>
      </c>
    </row>
    <row s="1374" customFormat="1" customHeight="1" ht="35.699999999999996">
      <c r="A27" s="995"/>
      <c r="C27" s="1644"/>
      <c r="D27" s="1646"/>
      <c r="E27" s="1637" t="s">
        <v>794</v>
      </c>
      <c r="F27" s="1636" t="s">
        <v>839</v>
      </c>
      <c r="G27" s="1663" t="s">
        <v>601</v>
      </c>
      <c r="H27" s="587">
        <f>SUM(H28:H29)</f>
        <v>0</v>
      </c>
      <c r="I27" s="587">
        <f>SUM(I28:I29)</f>
        <v>0</v>
      </c>
      <c r="J27" s="297" t="s">
        <v>792</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626</v>
      </c>
      <c r="G29" s="580"/>
      <c r="H29" s="581"/>
      <c r="I29" s="581"/>
      <c r="J29" s="309" t="s">
        <v>793</v>
      </c>
      <c r="K29" s="551"/>
      <c r="L29" s="1644"/>
      <c r="M29" s="1644"/>
      <c r="R29" s="1644"/>
      <c r="U29" s="552"/>
      <c r="AA29" s="1640"/>
      <c r="AB29" s="1640"/>
      <c r="AC29" s="1640"/>
      <c r="AD29" s="1640"/>
      <c r="AE29" s="1640"/>
      <c r="AF29" s="1168">
        <v>19</v>
      </c>
    </row>
    <row s="1374" customFormat="1" customHeight="1" ht="24">
      <c r="A30" s="995"/>
      <c r="C30" s="1644"/>
      <c r="D30" s="1646"/>
      <c r="E30" s="1672" t="s">
        <v>94</v>
      </c>
      <c r="F30" s="1669" t="s">
        <v>840</v>
      </c>
      <c r="G30" s="1662" t="s">
        <v>601</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95</v>
      </c>
      <c r="F31" s="1669" t="s">
        <v>841</v>
      </c>
      <c r="G31" s="1662" t="s">
        <v>601</v>
      </c>
      <c r="H31" s="565"/>
      <c r="I31" s="565"/>
      <c r="J31" s="297" t="s">
        <v>842</v>
      </c>
      <c r="K31" s="551"/>
      <c r="L31" s="1644"/>
      <c r="M31" s="1644"/>
      <c r="R31" s="1644"/>
      <c r="U31" s="552"/>
      <c r="AA31" s="1640"/>
      <c r="AB31" s="1640"/>
      <c r="AC31" s="1640"/>
      <c r="AD31" s="1640"/>
      <c r="AE31" s="1640"/>
      <c r="AF31" s="1168">
        <v>34</v>
      </c>
    </row>
    <row s="1374" customFormat="1" customHeight="1" ht="24">
      <c r="A32" s="995"/>
      <c r="C32" s="1644"/>
      <c r="D32" s="1646"/>
      <c r="E32" s="1672" t="s">
        <v>802</v>
      </c>
      <c r="F32" s="698" t="s">
        <v>806</v>
      </c>
      <c r="G32" s="1662" t="s">
        <v>601</v>
      </c>
      <c r="H32" s="565"/>
      <c r="I32" s="565"/>
      <c r="J32" s="297" t="s">
        <v>843</v>
      </c>
      <c r="K32" s="551"/>
      <c r="L32" s="1644"/>
      <c r="M32" s="1644"/>
      <c r="R32" s="1644"/>
      <c r="U32" s="552"/>
      <c r="AA32" s="1640"/>
      <c r="AB32" s="1640"/>
      <c r="AC32" s="1640"/>
      <c r="AD32" s="1640"/>
      <c r="AE32" s="1640"/>
      <c r="AF32" s="1168">
        <v>23</v>
      </c>
    </row>
    <row s="1374" customFormat="1" customHeight="1" ht="24">
      <c r="A33" s="995"/>
      <c r="C33" s="1644"/>
      <c r="D33" s="1646"/>
      <c r="E33" s="1672" t="s">
        <v>844</v>
      </c>
      <c r="F33" s="698" t="s">
        <v>845</v>
      </c>
      <c r="G33" s="1662" t="s">
        <v>601</v>
      </c>
      <c r="H33" s="565"/>
      <c r="I33" s="565"/>
      <c r="J33" s="297" t="s">
        <v>846</v>
      </c>
      <c r="K33" s="551"/>
      <c r="L33" s="1644"/>
      <c r="M33" s="1644"/>
      <c r="R33" s="1644"/>
      <c r="U33" s="552"/>
      <c r="AA33" s="1640"/>
      <c r="AB33" s="1640"/>
      <c r="AC33" s="1640"/>
      <c r="AD33" s="1640"/>
      <c r="AE33" s="1640"/>
      <c r="AF33" s="1168">
        <v>23</v>
      </c>
    </row>
    <row s="1374" customFormat="1" customHeight="1" ht="24">
      <c r="A34" s="995"/>
      <c r="C34" s="1644"/>
      <c r="D34" s="1646"/>
      <c r="E34" s="1672" t="s">
        <v>847</v>
      </c>
      <c r="F34" s="698" t="s">
        <v>812</v>
      </c>
      <c r="G34" s="1662" t="s">
        <v>601</v>
      </c>
      <c r="H34" s="565"/>
      <c r="I34" s="565"/>
      <c r="J34" s="297" t="s">
        <v>848</v>
      </c>
      <c r="K34" s="551"/>
      <c r="L34" s="1644"/>
      <c r="M34" s="1644"/>
      <c r="R34" s="1644"/>
      <c r="U34" s="552"/>
      <c r="AA34" s="1640"/>
      <c r="AB34" s="1640"/>
      <c r="AC34" s="1640"/>
      <c r="AD34" s="1640"/>
      <c r="AE34" s="1640"/>
      <c r="AF34" s="1168">
        <v>23</v>
      </c>
    </row>
    <row s="1374" customFormat="1" customHeight="1" ht="35.699999999999996">
      <c r="A35" s="995"/>
      <c r="C35" s="1644" t="s">
        <v>637</v>
      </c>
      <c r="D35" s="1646"/>
      <c r="E35" s="1672" t="s">
        <v>115</v>
      </c>
      <c r="F35" s="1669" t="s">
        <v>678</v>
      </c>
      <c r="G35" s="1665" t="s">
        <v>349</v>
      </c>
      <c r="H35" s="409"/>
      <c r="I35" s="409"/>
      <c r="J35" s="297" t="s">
        <v>849</v>
      </c>
      <c r="K35" s="551"/>
      <c r="L35" s="1644"/>
      <c r="M35" s="1644"/>
      <c r="R35" s="1644"/>
      <c r="U35" s="552"/>
      <c r="AA35" s="1640"/>
      <c r="AB35" s="1640"/>
      <c r="AC35" s="1640"/>
      <c r="AD35" s="1640"/>
      <c r="AE35" s="1640"/>
      <c r="AF35" s="1168">
        <v>34</v>
      </c>
    </row>
    <row s="1374" customFormat="1" customHeight="1" ht="35.699999999999996">
      <c r="A36" s="995"/>
      <c r="C36" s="1644"/>
      <c r="D36" s="1646"/>
      <c r="E36" s="1672" t="s">
        <v>96</v>
      </c>
      <c r="F36" s="1669" t="s">
        <v>850</v>
      </c>
      <c r="G36" s="1662" t="s">
        <v>817</v>
      </c>
      <c r="H36" s="553"/>
      <c r="I36" s="553"/>
      <c r="J36" s="297" t="s">
        <v>818</v>
      </c>
      <c r="K36" s="551"/>
      <c r="L36" s="1644"/>
      <c r="M36" s="1644"/>
      <c r="R36" s="1644"/>
      <c r="U36" s="552"/>
      <c r="AA36" s="1640"/>
      <c r="AB36" s="1640"/>
      <c r="AC36" s="1640"/>
      <c r="AD36" s="1640"/>
      <c r="AE36" s="1640"/>
      <c r="AF36" s="1168">
        <v>34</v>
      </c>
    </row>
    <row s="1374" customFormat="1" customHeight="1" ht="24">
      <c r="A37" s="995"/>
      <c r="C37" s="1644"/>
      <c r="D37" s="1646"/>
      <c r="E37" s="1672" t="s">
        <v>97</v>
      </c>
      <c r="F37" s="1669" t="s">
        <v>851</v>
      </c>
      <c r="G37" s="1662" t="s">
        <v>820</v>
      </c>
      <c r="H37" s="553"/>
      <c r="I37" s="553"/>
      <c r="J37" s="297" t="s">
        <v>821</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852</v>
      </c>
      <c r="F39" s="2293" t="s">
        <v>853</v>
      </c>
      <c r="G39" s="2293"/>
      <c r="H39" s="377"/>
      <c r="I39" s="377"/>
      <c r="J39" s="377"/>
      <c r="AF39" s="1639">
        <v>26</v>
      </c>
    </row>
    <row s="1649" customFormat="1" customHeight="1" ht="39.75">
      <c r="A40" s="995"/>
      <c r="B40" s="1644"/>
      <c r="C40" s="1644"/>
      <c r="D40" s="359"/>
      <c r="F40" s="2293" t="s">
        <v>854</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86</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B8D92-A063-A12C-445A-0.9DE7EEF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X3" s="513">
        <v>75</v>
      </c>
    </row>
    <row s="1643" customFormat="1" customHeight="1" ht="21">
      <c r="A4" s="959"/>
      <c r="B4" s="519"/>
      <c r="D4" s="2222" t="str">
        <f>IF(org=0,"Не определено",org)</f>
        <v>АО "ТЭК СПБ"</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121</v>
      </c>
      <c r="J6" s="1030"/>
      <c r="X6" s="513">
        <v>1</v>
      </c>
    </row>
    <row customHeight="1" ht="11.549999999999999">
      <c r="D7" s="719"/>
      <c r="E7" s="2375" t="s">
        <v>109</v>
      </c>
      <c r="F7" s="2376"/>
      <c r="G7" s="2401" t="str">
        <f>IF(G6="","",INDEX(DIFFERENTIATION_UNMERGE_VD,MATCH(G6,DIFFERENTIATION_ID_DIFF,0)))</f>
        <v/>
      </c>
      <c r="H7" s="2402"/>
      <c r="I7" s="2401">
        <f>IF(I6="","",INDEX(DIFFERENTIATION_UNMERGE_VD,MATCH(I6,DIFFERENTIATION_ID_DIFF,0)))</f>
        <v>0</v>
      </c>
      <c r="J7" s="2402"/>
      <c r="K7" s="2183"/>
      <c r="L7" s="517"/>
      <c r="X7" s="513">
        <v>11</v>
      </c>
    </row>
    <row customHeight="1" ht="11.549999999999999">
      <c r="A8" s="712"/>
      <c r="D8" s="719"/>
      <c r="E8" s="2375" t="s">
        <v>613</v>
      </c>
      <c r="F8" s="2376"/>
      <c r="G8" s="2401" t="str">
        <f>IF(G6="","",INDEX(DIFFERENTIATION_UNMERGE_AREA,MATCH(G6,DIFFERENTIATION_ID_DIFF,0)))</f>
        <v/>
      </c>
      <c r="H8" s="2402"/>
      <c r="I8" s="2401" t="str">
        <f>IF(I6="","",INDEX(DIFFERENTIATION_UNMERGE_AREA,MATCH(I6,DIFFERENTIATION_ID_DIFF,0)))</f>
        <v/>
      </c>
      <c r="J8" s="2402"/>
      <c r="K8" s="2207"/>
      <c r="L8" s="517"/>
      <c r="X8" s="513">
        <v>11</v>
      </c>
    </row>
    <row customHeight="1" ht="11.549999999999999">
      <c r="A9" s="712"/>
      <c r="D9" s="719"/>
      <c r="E9" s="2375" t="s">
        <v>614</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343</v>
      </c>
      <c r="E10" s="2110"/>
      <c r="F10" s="2110"/>
      <c r="G10" s="2110"/>
      <c r="H10" s="2110"/>
      <c r="I10" s="2110"/>
      <c r="J10" s="2111"/>
      <c r="K10" s="2207"/>
      <c r="L10" s="517"/>
      <c r="X10" s="766">
        <v>11</v>
      </c>
    </row>
    <row s="1643" customFormat="1" customHeight="1" ht="24">
      <c r="A11" s="2393"/>
      <c r="B11" s="2393"/>
      <c r="C11" s="665"/>
      <c r="D11" s="711" t="s">
        <v>92</v>
      </c>
      <c r="E11" s="713" t="s">
        <v>855</v>
      </c>
      <c r="F11" s="713" t="s">
        <v>615</v>
      </c>
      <c r="G11" s="473" t="s">
        <v>346</v>
      </c>
      <c r="H11" s="473" t="s">
        <v>433</v>
      </c>
      <c r="I11" s="815" t="s">
        <v>346</v>
      </c>
      <c r="J11" s="816" t="s">
        <v>433</v>
      </c>
      <c r="K11" s="2240"/>
      <c r="L11" s="666"/>
      <c r="X11" s="517">
        <v>23</v>
      </c>
    </row>
    <row s="1650" customFormat="1" customHeight="1" ht="10.5">
      <c r="A12" s="960"/>
      <c r="D12" s="1033" t="s">
        <v>113</v>
      </c>
      <c r="E12" s="1033" t="s">
        <v>114</v>
      </c>
      <c r="F12" s="1033" t="s">
        <v>94</v>
      </c>
      <c r="G12" s="1034" t="str">
        <f>G1&amp;".1"</f>
        <v>4.1</v>
      </c>
      <c r="H12" s="1034" t="str">
        <f>G1&amp;".2"</f>
        <v>4.2</v>
      </c>
      <c r="I12" s="1034" t="str">
        <f>I1&amp;".1"</f>
        <v>4.1</v>
      </c>
      <c r="J12" s="1034" t="str">
        <f>I1&amp;".2"</f>
        <v>4.2</v>
      </c>
      <c r="K12" s="1034"/>
      <c r="X12" s="519">
        <v>10</v>
      </c>
    </row>
    <row customHeight="1" ht="22.5">
      <c r="A13" s="2400" t="s">
        <v>856</v>
      </c>
      <c r="D13" s="961" t="s">
        <v>113</v>
      </c>
      <c r="E13" s="287" t="s">
        <v>857</v>
      </c>
      <c r="F13" s="668" t="s">
        <v>858</v>
      </c>
      <c r="G13" s="565"/>
      <c r="H13" s="669"/>
      <c r="I13" s="565"/>
      <c r="J13" s="669"/>
      <c r="K13" s="297" t="s">
        <v>859</v>
      </c>
      <c r="L13" s="728"/>
      <c r="X13" s="513">
        <v>0</v>
      </c>
    </row>
    <row customHeight="1" ht="22.5">
      <c r="A14" s="2400"/>
      <c r="D14" s="547" t="s">
        <v>114</v>
      </c>
      <c r="E14" s="287" t="s">
        <v>860</v>
      </c>
      <c r="F14" s="668" t="s">
        <v>861</v>
      </c>
      <c r="G14" s="565"/>
      <c r="H14" s="670"/>
      <c r="I14" s="565"/>
      <c r="J14" s="670"/>
      <c r="K14" s="297" t="s">
        <v>862</v>
      </c>
      <c r="L14" s="728"/>
      <c r="X14" s="513">
        <v>0</v>
      </c>
    </row>
    <row s="1643" customFormat="1" customHeight="1" ht="78.75">
      <c r="A15" s="2400"/>
      <c r="B15" s="519"/>
      <c r="D15" s="961" t="s">
        <v>94</v>
      </c>
      <c r="E15" s="715" t="s">
        <v>863</v>
      </c>
      <c r="F15" s="958" t="s">
        <v>349</v>
      </c>
      <c r="G15" s="958" t="s">
        <v>349</v>
      </c>
      <c r="H15" s="114"/>
      <c r="I15" s="958" t="s">
        <v>349</v>
      </c>
      <c r="J15" s="114"/>
      <c r="K15" s="297" t="s">
        <v>864</v>
      </c>
      <c r="L15" s="728"/>
      <c r="X15" s="766">
        <v>0</v>
      </c>
    </row>
    <row s="1643" customFormat="1" customHeight="1" ht="22.5">
      <c r="A16" s="2400"/>
      <c r="B16" s="519"/>
      <c r="D16" s="961" t="s">
        <v>367</v>
      </c>
      <c r="E16" s="962" t="s">
        <v>865</v>
      </c>
      <c r="F16" s="958" t="s">
        <v>866</v>
      </c>
      <c r="G16" s="825"/>
      <c r="H16" s="114"/>
      <c r="I16" s="825"/>
      <c r="J16" s="114"/>
      <c r="K16" s="297"/>
      <c r="L16" s="728"/>
      <c r="X16" s="766">
        <v>0</v>
      </c>
    </row>
    <row s="1643" customFormat="1" customHeight="1" ht="22.5">
      <c r="A17" s="2400"/>
      <c r="B17" s="519"/>
      <c r="D17" s="961" t="s">
        <v>375</v>
      </c>
      <c r="E17" s="962" t="s">
        <v>867</v>
      </c>
      <c r="F17" s="958" t="s">
        <v>868</v>
      </c>
      <c r="G17" s="825"/>
      <c r="H17" s="114"/>
      <c r="I17" s="825"/>
      <c r="J17" s="114"/>
      <c r="K17" s="297"/>
      <c r="L17" s="728"/>
      <c r="X17" s="766">
        <v>0</v>
      </c>
    </row>
    <row s="1643" customFormat="1" customHeight="1" ht="33.75">
      <c r="A18" s="2400"/>
      <c r="B18" s="519"/>
      <c r="D18" s="961" t="s">
        <v>377</v>
      </c>
      <c r="E18" s="962" t="s">
        <v>869</v>
      </c>
      <c r="F18" s="958" t="s">
        <v>620</v>
      </c>
      <c r="G18" s="688"/>
      <c r="H18" s="114"/>
      <c r="I18" s="688"/>
      <c r="J18" s="114"/>
      <c r="K18" s="297"/>
      <c r="L18" s="728"/>
      <c r="X18" s="766">
        <v>0</v>
      </c>
    </row>
    <row customHeight="1" ht="101.25">
      <c r="A19" s="2400"/>
      <c r="D19" s="961" t="s">
        <v>95</v>
      </c>
      <c r="E19" s="287" t="s">
        <v>870</v>
      </c>
      <c r="F19" s="668" t="s">
        <v>595</v>
      </c>
      <c r="G19" s="671"/>
      <c r="H19" s="670"/>
      <c r="I19" s="963"/>
      <c r="J19" s="670"/>
      <c r="K19" s="297" t="s">
        <v>871</v>
      </c>
      <c r="L19" s="728"/>
      <c r="X19" s="513">
        <v>0</v>
      </c>
    </row>
    <row s="1643" customFormat="1" customHeight="1" ht="18.75">
      <c r="A20" s="2400"/>
      <c r="C20" s="964"/>
      <c r="D20" s="961" t="s">
        <v>802</v>
      </c>
      <c r="E20" s="962" t="s">
        <v>872</v>
      </c>
      <c r="F20" s="958" t="s">
        <v>349</v>
      </c>
      <c r="G20" s="958" t="s">
        <v>349</v>
      </c>
      <c r="H20" s="957" t="s">
        <v>349</v>
      </c>
      <c r="I20" s="958" t="s">
        <v>349</v>
      </c>
      <c r="J20" s="957" t="s">
        <v>349</v>
      </c>
      <c r="K20" s="956"/>
      <c r="L20" s="728"/>
      <c r="W20" s="683"/>
      <c r="X20" s="766">
        <v>0</v>
      </c>
    </row>
    <row s="1643" customFormat="1" customHeight="1" ht="33.75">
      <c r="A21" s="2400"/>
      <c r="C21" s="964"/>
      <c r="D21" s="961" t="s">
        <v>805</v>
      </c>
      <c r="E21" s="584" t="s">
        <v>873</v>
      </c>
      <c r="F21" s="958" t="s">
        <v>874</v>
      </c>
      <c r="G21" s="688"/>
      <c r="H21" s="114"/>
      <c r="I21" s="688"/>
      <c r="J21" s="114"/>
      <c r="K21" s="956"/>
      <c r="L21" s="728"/>
      <c r="W21" s="683"/>
      <c r="X21" s="766">
        <v>0</v>
      </c>
    </row>
    <row s="1643" customFormat="1" customHeight="1" ht="33.75">
      <c r="A22" s="2400"/>
      <c r="C22" s="964"/>
      <c r="D22" s="961" t="s">
        <v>808</v>
      </c>
      <c r="E22" s="584" t="s">
        <v>875</v>
      </c>
      <c r="F22" s="958" t="s">
        <v>876</v>
      </c>
      <c r="G22" s="688"/>
      <c r="H22" s="114"/>
      <c r="I22" s="688"/>
      <c r="J22" s="114"/>
      <c r="K22" s="956"/>
      <c r="L22" s="728"/>
      <c r="W22" s="683"/>
      <c r="X22" s="766">
        <v>0</v>
      </c>
    </row>
    <row s="1643" customFormat="1" customHeight="1" ht="22.5">
      <c r="A23" s="2400"/>
      <c r="C23" s="964"/>
      <c r="D23" s="961" t="s">
        <v>844</v>
      </c>
      <c r="E23" s="962" t="s">
        <v>877</v>
      </c>
      <c r="F23" s="958" t="s">
        <v>349</v>
      </c>
      <c r="G23" s="958" t="s">
        <v>349</v>
      </c>
      <c r="H23" s="957" t="s">
        <v>349</v>
      </c>
      <c r="I23" s="958" t="s">
        <v>349</v>
      </c>
      <c r="J23" s="957" t="s">
        <v>349</v>
      </c>
      <c r="K23" s="956"/>
      <c r="L23" s="728"/>
      <c r="W23" s="683"/>
      <c r="X23" s="766">
        <v>0</v>
      </c>
    </row>
    <row s="1643" customFormat="1" customHeight="1" ht="22.5">
      <c r="A24" s="2400"/>
      <c r="C24" s="964"/>
      <c r="D24" s="961" t="s">
        <v>878</v>
      </c>
      <c r="E24" s="584" t="s">
        <v>879</v>
      </c>
      <c r="F24" s="958" t="s">
        <v>880</v>
      </c>
      <c r="G24" s="688"/>
      <c r="H24" s="694"/>
      <c r="I24" s="688"/>
      <c r="J24" s="694"/>
      <c r="K24" s="956"/>
      <c r="L24" s="728"/>
      <c r="W24" s="683"/>
      <c r="X24" s="766">
        <v>0</v>
      </c>
    </row>
    <row s="1643" customFormat="1" customHeight="1" ht="22.5">
      <c r="A25" s="2400"/>
      <c r="C25" s="964"/>
      <c r="D25" s="961" t="s">
        <v>881</v>
      </c>
      <c r="E25" s="584" t="s">
        <v>882</v>
      </c>
      <c r="F25" s="958" t="s">
        <v>349</v>
      </c>
      <c r="G25" s="958" t="s">
        <v>349</v>
      </c>
      <c r="H25" s="957" t="s">
        <v>349</v>
      </c>
      <c r="I25" s="958" t="s">
        <v>349</v>
      </c>
      <c r="J25" s="957" t="s">
        <v>349</v>
      </c>
      <c r="K25" s="956"/>
      <c r="L25" s="728"/>
      <c r="W25" s="683"/>
      <c r="X25" s="766">
        <v>0</v>
      </c>
    </row>
    <row s="1643" customFormat="1" customHeight="1" ht="18.75">
      <c r="A26" s="2400"/>
      <c r="C26" s="964"/>
      <c r="D26" s="961" t="s">
        <v>883</v>
      </c>
      <c r="E26" s="561" t="s">
        <v>884</v>
      </c>
      <c r="F26" s="958" t="s">
        <v>885</v>
      </c>
      <c r="G26" s="688"/>
      <c r="H26" s="694"/>
      <c r="I26" s="688"/>
      <c r="J26" s="694"/>
      <c r="K26" s="956"/>
      <c r="L26" s="728"/>
      <c r="W26" s="683"/>
      <c r="X26" s="766">
        <v>0</v>
      </c>
    </row>
    <row s="1643" customFormat="1" customHeight="1" ht="18.75">
      <c r="A27" s="2400"/>
      <c r="C27" s="964"/>
      <c r="D27" s="961" t="s">
        <v>886</v>
      </c>
      <c r="E27" s="561" t="s">
        <v>887</v>
      </c>
      <c r="F27" s="958" t="s">
        <v>888</v>
      </c>
      <c r="G27" s="688"/>
      <c r="H27" s="694"/>
      <c r="I27" s="688"/>
      <c r="J27" s="694"/>
      <c r="K27" s="956"/>
      <c r="L27" s="728"/>
      <c r="W27" s="683"/>
      <c r="X27" s="766">
        <v>0</v>
      </c>
    </row>
    <row s="1643" customFormat="1" customHeight="1" ht="18.75">
      <c r="A28" s="2400"/>
      <c r="C28" s="964"/>
      <c r="D28" s="961" t="s">
        <v>889</v>
      </c>
      <c r="E28" s="584" t="s">
        <v>890</v>
      </c>
      <c r="F28" s="958" t="s">
        <v>349</v>
      </c>
      <c r="G28" s="958" t="s">
        <v>349</v>
      </c>
      <c r="H28" s="957" t="s">
        <v>349</v>
      </c>
      <c r="I28" s="958" t="s">
        <v>349</v>
      </c>
      <c r="J28" s="957" t="s">
        <v>349</v>
      </c>
      <c r="K28" s="956"/>
      <c r="L28" s="728"/>
      <c r="W28" s="683"/>
      <c r="X28" s="766">
        <v>0</v>
      </c>
    </row>
    <row s="1643" customFormat="1" customHeight="1" ht="18.75">
      <c r="A29" s="2400"/>
      <c r="C29" s="964"/>
      <c r="D29" s="961" t="s">
        <v>891</v>
      </c>
      <c r="E29" s="561" t="s">
        <v>884</v>
      </c>
      <c r="F29" s="958" t="s">
        <v>892</v>
      </c>
      <c r="G29" s="688"/>
      <c r="H29" s="694"/>
      <c r="I29" s="688"/>
      <c r="J29" s="694"/>
      <c r="K29" s="956"/>
      <c r="L29" s="728"/>
      <c r="W29" s="683"/>
      <c r="X29" s="766">
        <v>0</v>
      </c>
    </row>
    <row s="1643" customFormat="1" customHeight="1" ht="18.75">
      <c r="A30" s="2400"/>
      <c r="C30" s="964"/>
      <c r="D30" s="961" t="s">
        <v>893</v>
      </c>
      <c r="E30" s="561" t="s">
        <v>894</v>
      </c>
      <c r="F30" s="958" t="s">
        <v>895</v>
      </c>
      <c r="G30" s="688"/>
      <c r="H30" s="694"/>
      <c r="I30" s="688"/>
      <c r="J30" s="694"/>
      <c r="K30" s="956"/>
      <c r="L30" s="728"/>
      <c r="W30" s="683"/>
      <c r="X30" s="766">
        <v>0</v>
      </c>
    </row>
    <row customHeight="1" ht="126.75">
      <c r="A31" s="2400"/>
      <c r="D31" s="961" t="s">
        <v>115</v>
      </c>
      <c r="E31" s="287" t="s">
        <v>896</v>
      </c>
      <c r="F31" s="668" t="s">
        <v>607</v>
      </c>
      <c r="G31" s="565"/>
      <c r="H31" s="670"/>
      <c r="I31" s="565"/>
      <c r="J31" s="670"/>
      <c r="K31" s="297" t="s">
        <v>897</v>
      </c>
      <c r="L31" s="728"/>
      <c r="X31" s="513">
        <v>0</v>
      </c>
    </row>
    <row customHeight="1" ht="56.25">
      <c r="A32" s="2400"/>
      <c r="D32" s="961" t="s">
        <v>96</v>
      </c>
      <c r="E32" s="287" t="s">
        <v>898</v>
      </c>
      <c r="F32" s="547" t="s">
        <v>868</v>
      </c>
      <c r="G32" s="565"/>
      <c r="H32" s="670"/>
      <c r="I32" s="565"/>
      <c r="J32" s="670"/>
      <c r="K32" s="297" t="s">
        <v>899</v>
      </c>
      <c r="L32" s="728"/>
      <c r="X32" s="513">
        <v>0</v>
      </c>
    </row>
    <row customHeight="1" ht="11.25">
      <c r="A33" s="2400"/>
      <c r="E33" s="672"/>
      <c r="F33" s="189"/>
      <c r="G33" s="189"/>
      <c r="H33" s="189"/>
      <c r="I33" s="189"/>
      <c r="J33" s="189"/>
      <c r="K33" s="189"/>
      <c r="X33" s="513">
        <v>0</v>
      </c>
    </row>
    <row customHeight="1" ht="12.75">
      <c r="A34" s="2400"/>
      <c r="D34" s="73">
        <v>1</v>
      </c>
      <c r="E34" s="343" t="s">
        <v>900</v>
      </c>
      <c r="X34" s="513">
        <v>0</v>
      </c>
    </row>
    <row customHeight="1" ht="11.25">
      <c r="A35" s="2400"/>
      <c r="D35" s="377"/>
      <c r="E35" s="343" t="s">
        <v>901</v>
      </c>
      <c r="X35" s="513">
        <v>0</v>
      </c>
    </row>
    <row s="1643" customFormat="1" customHeight="1" ht="11.549999999999999">
      <c r="A36" s="1041"/>
      <c r="B36" s="526"/>
      <c r="D36" s="1042"/>
      <c r="E36" s="1043"/>
      <c r="X36" s="517">
        <v>11</v>
      </c>
    </row>
    <row s="1643" customFormat="1" customHeight="1" ht="22.5" hidden="1">
      <c r="A37" s="2400" t="s">
        <v>902</v>
      </c>
      <c r="B37" s="519"/>
      <c r="D37" s="961">
        <v>1</v>
      </c>
      <c r="E37" s="715" t="s">
        <v>903</v>
      </c>
      <c r="F37" s="668" t="s">
        <v>858</v>
      </c>
      <c r="G37" s="565"/>
      <c r="H37" s="527"/>
      <c r="I37" s="565"/>
      <c r="J37" s="527"/>
      <c r="K37" s="297" t="s">
        <v>904</v>
      </c>
      <c r="X37" s="766">
        <v>0</v>
      </c>
    </row>
    <row s="1643" customFormat="1" customHeight="1" ht="22.5" hidden="1">
      <c r="A38" s="2400"/>
      <c r="B38" s="519"/>
      <c r="D38" s="677" t="s">
        <v>114</v>
      </c>
      <c r="E38" s="1040" t="s">
        <v>905</v>
      </c>
      <c r="F38" s="1044" t="s">
        <v>595</v>
      </c>
      <c r="G38" s="1044" t="s">
        <v>595</v>
      </c>
      <c r="H38" s="1038"/>
      <c r="I38" s="1044" t="s">
        <v>595</v>
      </c>
      <c r="J38" s="1038"/>
      <c r="K38" s="1039"/>
      <c r="X38" s="766">
        <v>0</v>
      </c>
    </row>
    <row s="1643" customFormat="1" customHeight="1" ht="33.75" hidden="1">
      <c r="A39" s="2400"/>
      <c r="B39" s="519"/>
      <c r="D39" s="673" t="s">
        <v>760</v>
      </c>
      <c r="E39" s="731" t="s">
        <v>906</v>
      </c>
      <c r="F39" s="668" t="s">
        <v>907</v>
      </c>
      <c r="G39" s="676"/>
      <c r="H39" s="1031"/>
      <c r="I39" s="676"/>
      <c r="J39" s="1031"/>
      <c r="K39" s="297" t="s">
        <v>908</v>
      </c>
      <c r="X39" s="766">
        <v>0</v>
      </c>
    </row>
    <row s="1643" customFormat="1" customHeight="1" ht="33.75" hidden="1">
      <c r="A40" s="2400"/>
      <c r="B40" s="519"/>
      <c r="D40" s="673" t="s">
        <v>763</v>
      </c>
      <c r="E40" s="731" t="s">
        <v>909</v>
      </c>
      <c r="F40" s="1035" t="s">
        <v>910</v>
      </c>
      <c r="G40" s="749"/>
      <c r="H40" s="1031"/>
      <c r="I40" s="749"/>
      <c r="J40" s="1031"/>
      <c r="K40" s="297" t="s">
        <v>911</v>
      </c>
      <c r="X40" s="766">
        <v>0</v>
      </c>
    </row>
    <row s="1643" customFormat="1" customHeight="1" ht="22.5" hidden="1">
      <c r="A41" s="2400"/>
      <c r="B41" s="519"/>
      <c r="D41" s="673" t="s">
        <v>94</v>
      </c>
      <c r="E41" s="730" t="s">
        <v>912</v>
      </c>
      <c r="F41" s="668" t="s">
        <v>595</v>
      </c>
      <c r="G41" s="668" t="s">
        <v>595</v>
      </c>
      <c r="H41" s="1032"/>
      <c r="I41" s="668" t="s">
        <v>595</v>
      </c>
      <c r="J41" s="1032"/>
      <c r="K41" s="310"/>
      <c r="X41" s="766">
        <v>0</v>
      </c>
    </row>
    <row s="1643" customFormat="1" customHeight="1" ht="45" hidden="1">
      <c r="A42" s="2400"/>
      <c r="B42" s="519"/>
      <c r="D42" s="673" t="s">
        <v>367</v>
      </c>
      <c r="E42" s="731" t="s">
        <v>913</v>
      </c>
      <c r="F42" s="668" t="s">
        <v>607</v>
      </c>
      <c r="G42" s="565"/>
      <c r="H42" s="1032"/>
      <c r="I42" s="565"/>
      <c r="J42" s="1032"/>
      <c r="K42" s="310" t="s">
        <v>914</v>
      </c>
      <c r="X42" s="766">
        <v>0</v>
      </c>
    </row>
    <row s="1643" customFormat="1" customHeight="1" ht="45" hidden="1">
      <c r="A43" s="2400"/>
      <c r="B43" s="519"/>
      <c r="D43" s="673" t="s">
        <v>375</v>
      </c>
      <c r="E43" s="675" t="s">
        <v>915</v>
      </c>
      <c r="F43" s="1036" t="s">
        <v>607</v>
      </c>
      <c r="G43" s="750"/>
      <c r="H43" s="1031"/>
      <c r="I43" s="750"/>
      <c r="J43" s="1031"/>
      <c r="K43" s="310" t="s">
        <v>916</v>
      </c>
      <c r="X43" s="766">
        <v>0</v>
      </c>
    </row>
    <row s="1643" customFormat="1" customHeight="1" ht="11.25" hidden="1">
      <c r="A44" s="2400"/>
      <c r="B44" s="519"/>
      <c r="D44" s="673" t="s">
        <v>95</v>
      </c>
      <c r="E44" s="674" t="s">
        <v>917</v>
      </c>
      <c r="F44" s="668" t="s">
        <v>907</v>
      </c>
      <c r="G44" s="676"/>
      <c r="H44" s="1031"/>
      <c r="I44" s="676"/>
      <c r="J44" s="1031"/>
      <c r="K44" s="297"/>
      <c r="X44" s="766">
        <v>0</v>
      </c>
    </row>
    <row s="1643" customFormat="1" customHeight="1" ht="11.25" hidden="1">
      <c r="A45" s="2400"/>
      <c r="B45" s="519"/>
      <c r="D45" s="673" t="s">
        <v>802</v>
      </c>
      <c r="E45" s="675" t="s">
        <v>918</v>
      </c>
      <c r="F45" s="668" t="s">
        <v>907</v>
      </c>
      <c r="G45" s="676"/>
      <c r="H45" s="1031"/>
      <c r="I45" s="676"/>
      <c r="J45" s="1031"/>
      <c r="K45" s="297"/>
      <c r="X45" s="766">
        <v>0</v>
      </c>
    </row>
    <row s="1643" customFormat="1" customHeight="1" ht="11.25" hidden="1">
      <c r="A46" s="2400"/>
      <c r="B46" s="519"/>
      <c r="D46" s="673" t="s">
        <v>844</v>
      </c>
      <c r="E46" s="675" t="s">
        <v>919</v>
      </c>
      <c r="F46" s="668" t="s">
        <v>907</v>
      </c>
      <c r="G46" s="676"/>
      <c r="H46" s="1031"/>
      <c r="I46" s="676"/>
      <c r="J46" s="1031"/>
      <c r="K46" s="297"/>
      <c r="X46" s="766">
        <v>0</v>
      </c>
    </row>
    <row s="1643" customFormat="1" customHeight="1" ht="11.25" hidden="1">
      <c r="A47" s="2400"/>
      <c r="B47" s="519"/>
      <c r="D47" s="673" t="s">
        <v>847</v>
      </c>
      <c r="E47" s="675" t="s">
        <v>920</v>
      </c>
      <c r="F47" s="668" t="s">
        <v>907</v>
      </c>
      <c r="G47" s="676"/>
      <c r="H47" s="1031"/>
      <c r="I47" s="676"/>
      <c r="J47" s="1031"/>
      <c r="K47" s="297"/>
      <c r="X47" s="766">
        <v>0</v>
      </c>
    </row>
    <row s="1643" customFormat="1" customHeight="1" ht="11.25" hidden="1">
      <c r="A48" s="2400"/>
      <c r="B48" s="519"/>
      <c r="D48" s="673" t="s">
        <v>921</v>
      </c>
      <c r="E48" s="679" t="s">
        <v>922</v>
      </c>
      <c r="F48" s="668" t="s">
        <v>907</v>
      </c>
      <c r="G48" s="676"/>
      <c r="H48" s="1031"/>
      <c r="I48" s="676"/>
      <c r="J48" s="1031"/>
      <c r="K48" s="297"/>
      <c r="X48" s="766">
        <v>0</v>
      </c>
    </row>
    <row s="1643" customFormat="1" customHeight="1" ht="11.25" hidden="1">
      <c r="A49" s="2400"/>
      <c r="B49" s="519"/>
      <c r="D49" s="673" t="s">
        <v>923</v>
      </c>
      <c r="E49" s="679" t="s">
        <v>924</v>
      </c>
      <c r="F49" s="668" t="s">
        <v>907</v>
      </c>
      <c r="G49" s="676"/>
      <c r="H49" s="1031"/>
      <c r="I49" s="676"/>
      <c r="J49" s="1031"/>
      <c r="K49" s="297"/>
      <c r="X49" s="766">
        <v>0</v>
      </c>
    </row>
    <row s="1643" customFormat="1" customHeight="1" ht="11.25" hidden="1">
      <c r="A50" s="2400"/>
      <c r="B50" s="519"/>
      <c r="D50" s="673" t="s">
        <v>925</v>
      </c>
      <c r="E50" s="675" t="s">
        <v>926</v>
      </c>
      <c r="F50" s="668" t="s">
        <v>907</v>
      </c>
      <c r="G50" s="676"/>
      <c r="H50" s="1031"/>
      <c r="I50" s="676"/>
      <c r="J50" s="1031"/>
      <c r="K50" s="297"/>
      <c r="X50" s="766">
        <v>0</v>
      </c>
    </row>
    <row s="1643" customFormat="1" customHeight="1" ht="11.25" hidden="1">
      <c r="A51" s="2400"/>
      <c r="B51" s="519"/>
      <c r="D51" s="673" t="s">
        <v>927</v>
      </c>
      <c r="E51" s="675" t="s">
        <v>928</v>
      </c>
      <c r="F51" s="668" t="s">
        <v>907</v>
      </c>
      <c r="G51" s="676"/>
      <c r="H51" s="1031"/>
      <c r="I51" s="676"/>
      <c r="J51" s="1031"/>
      <c r="K51" s="297"/>
      <c r="X51" s="766">
        <v>0</v>
      </c>
    </row>
    <row s="1643" customFormat="1" customHeight="1" ht="45" hidden="1">
      <c r="A52" s="2400"/>
      <c r="B52" s="519"/>
      <c r="D52" s="673" t="s">
        <v>115</v>
      </c>
      <c r="E52" s="674" t="s">
        <v>929</v>
      </c>
      <c r="F52" s="668" t="s">
        <v>907</v>
      </c>
      <c r="G52" s="676"/>
      <c r="H52" s="1031"/>
      <c r="I52" s="676"/>
      <c r="J52" s="1031"/>
      <c r="K52" s="297"/>
      <c r="X52" s="766">
        <v>0</v>
      </c>
    </row>
    <row s="1643" customFormat="1" customHeight="1" ht="11.25" hidden="1">
      <c r="A53" s="2400"/>
      <c r="B53" s="519"/>
      <c r="D53" s="673" t="s">
        <v>356</v>
      </c>
      <c r="E53" s="675" t="s">
        <v>918</v>
      </c>
      <c r="F53" s="668" t="s">
        <v>907</v>
      </c>
      <c r="G53" s="676"/>
      <c r="H53" s="1031"/>
      <c r="I53" s="676"/>
      <c r="J53" s="1031"/>
      <c r="K53" s="297"/>
      <c r="X53" s="766">
        <v>0</v>
      </c>
    </row>
    <row s="1643" customFormat="1" customHeight="1" ht="11.25" hidden="1">
      <c r="A54" s="2400"/>
      <c r="B54" s="519"/>
      <c r="D54" s="673" t="s">
        <v>930</v>
      </c>
      <c r="E54" s="675" t="s">
        <v>919</v>
      </c>
      <c r="F54" s="668" t="s">
        <v>907</v>
      </c>
      <c r="G54" s="676"/>
      <c r="H54" s="1031"/>
      <c r="I54" s="676"/>
      <c r="J54" s="1031"/>
      <c r="K54" s="297"/>
      <c r="X54" s="766">
        <v>0</v>
      </c>
    </row>
    <row s="1643" customFormat="1" customHeight="1" ht="11.25" hidden="1">
      <c r="A55" s="2400"/>
      <c r="B55" s="519"/>
      <c r="D55" s="673" t="s">
        <v>931</v>
      </c>
      <c r="E55" s="675" t="s">
        <v>920</v>
      </c>
      <c r="F55" s="668" t="s">
        <v>907</v>
      </c>
      <c r="G55" s="676"/>
      <c r="H55" s="1031"/>
      <c r="I55" s="676"/>
      <c r="J55" s="1031"/>
      <c r="K55" s="297"/>
      <c r="X55" s="766">
        <v>0</v>
      </c>
    </row>
    <row s="1643" customFormat="1" customHeight="1" ht="11.25" hidden="1">
      <c r="A56" s="2400"/>
      <c r="B56" s="519"/>
      <c r="D56" s="673" t="s">
        <v>932</v>
      </c>
      <c r="E56" s="679" t="s">
        <v>922</v>
      </c>
      <c r="F56" s="668" t="s">
        <v>907</v>
      </c>
      <c r="G56" s="676"/>
      <c r="H56" s="1031"/>
      <c r="I56" s="676"/>
      <c r="J56" s="1031"/>
      <c r="K56" s="297"/>
      <c r="X56" s="766">
        <v>0</v>
      </c>
    </row>
    <row s="1643" customFormat="1" customHeight="1" ht="11.25" hidden="1">
      <c r="A57" s="2400"/>
      <c r="B57" s="519"/>
      <c r="D57" s="673" t="s">
        <v>933</v>
      </c>
      <c r="E57" s="679" t="s">
        <v>924</v>
      </c>
      <c r="F57" s="668" t="s">
        <v>907</v>
      </c>
      <c r="G57" s="676"/>
      <c r="H57" s="1031"/>
      <c r="I57" s="676"/>
      <c r="J57" s="1031"/>
      <c r="K57" s="297"/>
      <c r="X57" s="766">
        <v>0</v>
      </c>
    </row>
    <row s="1643" customFormat="1" customHeight="1" ht="11.25" hidden="1">
      <c r="A58" s="2400"/>
      <c r="B58" s="519"/>
      <c r="D58" s="673" t="s">
        <v>934</v>
      </c>
      <c r="E58" s="675" t="s">
        <v>926</v>
      </c>
      <c r="F58" s="668" t="s">
        <v>907</v>
      </c>
      <c r="G58" s="676"/>
      <c r="H58" s="1031"/>
      <c r="I58" s="676"/>
      <c r="J58" s="1031"/>
      <c r="K58" s="297"/>
      <c r="X58" s="766">
        <v>0</v>
      </c>
    </row>
    <row s="1643" customFormat="1" customHeight="1" ht="11.25" hidden="1">
      <c r="A59" s="2400"/>
      <c r="B59" s="519"/>
      <c r="D59" s="673" t="s">
        <v>935</v>
      </c>
      <c r="E59" s="675" t="s">
        <v>928</v>
      </c>
      <c r="F59" s="668" t="s">
        <v>907</v>
      </c>
      <c r="G59" s="676"/>
      <c r="H59" s="1031"/>
      <c r="I59" s="676"/>
      <c r="J59" s="1031"/>
      <c r="K59" s="297"/>
      <c r="X59" s="766">
        <v>0</v>
      </c>
    </row>
    <row s="1643" customFormat="1" customHeight="1" ht="33.75" hidden="1">
      <c r="A60" s="2400"/>
      <c r="B60" s="519"/>
      <c r="D60" s="673" t="s">
        <v>96</v>
      </c>
      <c r="E60" s="674" t="s">
        <v>936</v>
      </c>
      <c r="F60" s="729" t="s">
        <v>607</v>
      </c>
      <c r="G60" s="750"/>
      <c r="H60" s="1031"/>
      <c r="I60" s="750"/>
      <c r="J60" s="1031"/>
      <c r="K60" s="310" t="s">
        <v>937</v>
      </c>
      <c r="X60" s="766">
        <v>0</v>
      </c>
    </row>
    <row s="1643" customFormat="1" customHeight="1" ht="33.75" hidden="1">
      <c r="A61" s="2400"/>
      <c r="B61" s="519"/>
      <c r="D61" s="673" t="s">
        <v>97</v>
      </c>
      <c r="E61" s="674" t="s">
        <v>938</v>
      </c>
      <c r="F61" s="734" t="s">
        <v>868</v>
      </c>
      <c r="G61" s="676"/>
      <c r="H61" s="1031"/>
      <c r="I61" s="676"/>
      <c r="J61" s="1031"/>
      <c r="K61" s="297"/>
      <c r="X61" s="766">
        <v>0</v>
      </c>
    </row>
    <row s="1643" customFormat="1" customHeight="1" ht="22.5" hidden="1">
      <c r="A62" s="2400"/>
      <c r="B62" s="519" t="s">
        <v>637</v>
      </c>
      <c r="D62" s="673" t="s">
        <v>116</v>
      </c>
      <c r="E62" s="674" t="s">
        <v>939</v>
      </c>
      <c r="F62" s="734" t="s">
        <v>349</v>
      </c>
      <c r="G62" s="390"/>
      <c r="H62" s="1031"/>
      <c r="I62" s="390"/>
      <c r="J62" s="1031"/>
      <c r="K62" s="297" t="s">
        <v>680</v>
      </c>
      <c r="X62" s="766">
        <v>0</v>
      </c>
    </row>
    <row s="1643" customFormat="1" customHeight="1" ht="45" hidden="1">
      <c r="A63" s="2400"/>
      <c r="B63" s="519" t="s">
        <v>637</v>
      </c>
      <c r="D63" s="673" t="s">
        <v>940</v>
      </c>
      <c r="E63" s="675" t="s">
        <v>941</v>
      </c>
      <c r="F63" s="729" t="s">
        <v>349</v>
      </c>
      <c r="G63" s="390"/>
      <c r="H63" s="1031"/>
      <c r="I63" s="390"/>
      <c r="J63" s="1031"/>
      <c r="K63" s="297" t="s">
        <v>680</v>
      </c>
      <c r="X63" s="766">
        <v>0</v>
      </c>
    </row>
    <row s="1643" customFormat="1" customHeight="1" ht="11.549999999999999">
      <c r="A64" s="1041"/>
      <c r="B64" s="526"/>
      <c r="D64" s="1042"/>
      <c r="E64" s="1043"/>
      <c r="X64" s="517">
        <v>11</v>
      </c>
    </row>
    <row s="1643" customFormat="1" customHeight="1" ht="22.5" hidden="1">
      <c r="A65" s="2400" t="s">
        <v>942</v>
      </c>
      <c r="B65" s="519"/>
      <c r="D65" s="673">
        <v>1</v>
      </c>
      <c r="E65" s="752" t="s">
        <v>943</v>
      </c>
      <c r="F65" s="748" t="s">
        <v>858</v>
      </c>
      <c r="G65" s="749"/>
      <c r="H65" s="1037"/>
      <c r="I65" s="749"/>
      <c r="J65" s="1037"/>
      <c r="K65" s="309" t="s">
        <v>944</v>
      </c>
      <c r="X65" s="766">
        <v>0</v>
      </c>
    </row>
    <row s="1643" customFormat="1" customHeight="1" ht="56.25" hidden="1">
      <c r="A66" s="2400"/>
      <c r="B66" s="519"/>
      <c r="D66" s="751" t="s">
        <v>114</v>
      </c>
      <c r="E66" s="715" t="s">
        <v>945</v>
      </c>
      <c r="F66" s="668" t="s">
        <v>595</v>
      </c>
      <c r="G66" s="668" t="s">
        <v>595</v>
      </c>
      <c r="H66" s="527"/>
      <c r="I66" s="668" t="s">
        <v>595</v>
      </c>
      <c r="J66" s="527"/>
      <c r="K66" s="297"/>
      <c r="X66" s="766">
        <v>0</v>
      </c>
    </row>
    <row s="1643" customFormat="1" customHeight="1" ht="33.75" hidden="1">
      <c r="A67" s="2400"/>
      <c r="B67" s="519"/>
      <c r="D67" s="751" t="s">
        <v>757</v>
      </c>
      <c r="E67" s="962" t="s">
        <v>946</v>
      </c>
      <c r="F67" s="668" t="s">
        <v>910</v>
      </c>
      <c r="G67" s="735"/>
      <c r="H67" s="527"/>
      <c r="I67" s="735"/>
      <c r="J67" s="527"/>
      <c r="K67" s="297"/>
      <c r="X67" s="766">
        <v>0</v>
      </c>
    </row>
    <row s="1643" customFormat="1" customHeight="1" ht="22.5" hidden="1">
      <c r="A68" s="2400"/>
      <c r="B68" s="519"/>
      <c r="D68" s="751" t="s">
        <v>350</v>
      </c>
      <c r="E68" s="962" t="s">
        <v>947</v>
      </c>
      <c r="F68" s="668" t="s">
        <v>910</v>
      </c>
      <c r="G68" s="735"/>
      <c r="H68" s="527"/>
      <c r="I68" s="735"/>
      <c r="J68" s="527"/>
      <c r="K68" s="297"/>
      <c r="X68" s="766">
        <v>0</v>
      </c>
    </row>
    <row s="1643" customFormat="1" customHeight="1" ht="22.5" hidden="1">
      <c r="A69" s="2400"/>
      <c r="B69" s="519"/>
      <c r="D69" s="751" t="s">
        <v>353</v>
      </c>
      <c r="E69" s="962" t="s">
        <v>948</v>
      </c>
      <c r="F69" s="729" t="s">
        <v>607</v>
      </c>
      <c r="G69" s="750"/>
      <c r="H69" s="527"/>
      <c r="I69" s="750"/>
      <c r="J69" s="527"/>
      <c r="K69" s="297"/>
      <c r="X69" s="766">
        <v>0</v>
      </c>
    </row>
    <row s="1643" customFormat="1" customHeight="1" ht="22.5" hidden="1">
      <c r="A70" s="2400"/>
      <c r="B70" s="519"/>
      <c r="D70" s="751" t="s">
        <v>777</v>
      </c>
      <c r="E70" s="962" t="s">
        <v>949</v>
      </c>
      <c r="F70" s="729" t="s">
        <v>607</v>
      </c>
      <c r="G70" s="750"/>
      <c r="H70" s="527"/>
      <c r="I70" s="750"/>
      <c r="J70" s="527"/>
      <c r="K70" s="297"/>
      <c r="X70" s="766">
        <v>0</v>
      </c>
    </row>
    <row s="1643" customFormat="1" customHeight="1" ht="22.5" hidden="1">
      <c r="A71" s="2400"/>
      <c r="B71" s="519"/>
      <c r="D71" s="673" t="s">
        <v>94</v>
      </c>
      <c r="E71" s="674" t="s">
        <v>950</v>
      </c>
      <c r="F71" s="668" t="s">
        <v>910</v>
      </c>
      <c r="G71" s="565"/>
      <c r="H71" s="1038"/>
      <c r="I71" s="565"/>
      <c r="J71" s="1038"/>
      <c r="K71" s="310"/>
      <c r="X71" s="766">
        <v>0</v>
      </c>
    </row>
    <row s="1643" customFormat="1" customHeight="1" ht="56.25" hidden="1">
      <c r="A72" s="2400"/>
      <c r="B72" s="519"/>
      <c r="D72" s="673" t="s">
        <v>95</v>
      </c>
      <c r="E72" s="674" t="s">
        <v>951</v>
      </c>
      <c r="F72" s="729" t="s">
        <v>607</v>
      </c>
      <c r="G72" s="750"/>
      <c r="H72" s="1031"/>
      <c r="I72" s="750"/>
      <c r="J72" s="1031"/>
      <c r="K72" s="310"/>
      <c r="X72" s="766">
        <v>0</v>
      </c>
    </row>
    <row s="1643" customFormat="1" customHeight="1" ht="33.75" hidden="1">
      <c r="A73" s="2400"/>
      <c r="B73" s="519"/>
      <c r="D73" s="673" t="s">
        <v>115</v>
      </c>
      <c r="E73" s="674" t="s">
        <v>952</v>
      </c>
      <c r="F73" s="734" t="s">
        <v>868</v>
      </c>
      <c r="G73" s="676"/>
      <c r="H73" s="1031"/>
      <c r="I73" s="676"/>
      <c r="J73" s="1031"/>
      <c r="K73" s="297"/>
      <c r="X73" s="766">
        <v>0</v>
      </c>
    </row>
    <row s="1643" customFormat="1" customHeight="1" ht="22.5" hidden="1">
      <c r="A74" s="2400"/>
      <c r="B74" s="519" t="s">
        <v>637</v>
      </c>
      <c r="D74" s="673" t="s">
        <v>96</v>
      </c>
      <c r="E74" s="674" t="s">
        <v>953</v>
      </c>
      <c r="F74" s="734" t="s">
        <v>349</v>
      </c>
      <c r="G74" s="390"/>
      <c r="H74" s="1031"/>
      <c r="I74" s="390"/>
      <c r="J74" s="1031"/>
      <c r="K74" s="297" t="s">
        <v>680</v>
      </c>
      <c r="X74" s="766">
        <v>0</v>
      </c>
    </row>
    <row s="1643" customFormat="1" customHeight="1" ht="45" hidden="1">
      <c r="A75" s="2400"/>
      <c r="B75" s="519" t="s">
        <v>637</v>
      </c>
      <c r="D75" s="673" t="s">
        <v>701</v>
      </c>
      <c r="E75" s="675" t="s">
        <v>954</v>
      </c>
      <c r="F75" s="729" t="s">
        <v>349</v>
      </c>
      <c r="G75" s="390"/>
      <c r="H75" s="1031"/>
      <c r="I75" s="390"/>
      <c r="J75" s="1031"/>
      <c r="K75" s="297" t="s">
        <v>680</v>
      </c>
      <c r="X75" s="766">
        <v>0</v>
      </c>
    </row>
    <row s="1643" customFormat="1" customHeight="1" ht="11.549999999999999">
      <c r="A76" s="1041"/>
      <c r="B76" s="526"/>
      <c r="D76" s="1042"/>
      <c r="E76" s="1043"/>
      <c r="X76" s="517">
        <v>11</v>
      </c>
    </row>
    <row s="1643" customFormat="1" customHeight="1" ht="11.25" hidden="1">
      <c r="A77" s="2400" t="s">
        <v>955</v>
      </c>
      <c r="B77" s="519"/>
      <c r="D77" s="673">
        <v>1</v>
      </c>
      <c r="E77" s="674" t="s">
        <v>956</v>
      </c>
      <c r="F77" s="729" t="s">
        <v>858</v>
      </c>
      <c r="G77" s="732"/>
      <c r="H77" s="1031"/>
      <c r="I77" s="732"/>
      <c r="J77" s="1031"/>
      <c r="K77" s="297" t="s">
        <v>957</v>
      </c>
      <c r="X77" s="766">
        <v>0</v>
      </c>
    </row>
    <row s="1643" customFormat="1" customHeight="1" ht="11.25" hidden="1">
      <c r="A78" s="2400"/>
      <c r="B78" s="519"/>
      <c r="D78" s="673" t="s">
        <v>114</v>
      </c>
      <c r="E78" s="674" t="s">
        <v>958</v>
      </c>
      <c r="F78" s="729" t="s">
        <v>858</v>
      </c>
      <c r="G78" s="732"/>
      <c r="H78" s="1031"/>
      <c r="I78" s="732"/>
      <c r="J78" s="1031"/>
      <c r="K78" s="297" t="s">
        <v>959</v>
      </c>
      <c r="X78" s="766">
        <v>0</v>
      </c>
    </row>
    <row s="1643" customFormat="1" customHeight="1" ht="22.5" hidden="1">
      <c r="A79" s="2400"/>
      <c r="B79" s="519"/>
      <c r="D79" s="673" t="s">
        <v>94</v>
      </c>
      <c r="E79" s="730" t="s">
        <v>960</v>
      </c>
      <c r="F79" s="668" t="s">
        <v>907</v>
      </c>
      <c r="G79" s="732"/>
      <c r="H79" s="1031"/>
      <c r="I79" s="732"/>
      <c r="J79" s="1031"/>
      <c r="K79" s="297" t="s">
        <v>961</v>
      </c>
      <c r="X79" s="766">
        <v>0</v>
      </c>
    </row>
    <row s="1643" customFormat="1" customHeight="1" ht="11.25" hidden="1">
      <c r="A80" s="2400"/>
      <c r="B80" s="519"/>
      <c r="D80" s="673" t="s">
        <v>367</v>
      </c>
      <c r="E80" s="731" t="s">
        <v>962</v>
      </c>
      <c r="F80" s="668" t="s">
        <v>907</v>
      </c>
      <c r="G80" s="732"/>
      <c r="H80" s="1031"/>
      <c r="I80" s="732"/>
      <c r="J80" s="1031"/>
      <c r="K80" s="297"/>
      <c r="X80" s="766">
        <v>0</v>
      </c>
    </row>
    <row s="1643" customFormat="1" customHeight="1" ht="11.25" hidden="1">
      <c r="A81" s="2400"/>
      <c r="B81" s="519"/>
      <c r="D81" s="673" t="s">
        <v>375</v>
      </c>
      <c r="E81" s="731" t="s">
        <v>963</v>
      </c>
      <c r="F81" s="668" t="s">
        <v>907</v>
      </c>
      <c r="G81" s="732"/>
      <c r="H81" s="1031"/>
      <c r="I81" s="732"/>
      <c r="J81" s="1031"/>
      <c r="K81" s="297"/>
      <c r="X81" s="766">
        <v>0</v>
      </c>
    </row>
    <row s="1643" customFormat="1" customHeight="1" ht="11.25" hidden="1">
      <c r="A82" s="2400"/>
      <c r="B82" s="519"/>
      <c r="D82" s="673" t="s">
        <v>377</v>
      </c>
      <c r="E82" s="731" t="s">
        <v>964</v>
      </c>
      <c r="F82" s="668" t="s">
        <v>907</v>
      </c>
      <c r="G82" s="732"/>
      <c r="H82" s="1031"/>
      <c r="I82" s="732"/>
      <c r="J82" s="1031"/>
      <c r="K82" s="297"/>
      <c r="X82" s="766">
        <v>0</v>
      </c>
    </row>
    <row s="1643" customFormat="1" customHeight="1" ht="11.25" hidden="1">
      <c r="A83" s="2400"/>
      <c r="B83" s="519"/>
      <c r="D83" s="673" t="s">
        <v>379</v>
      </c>
      <c r="E83" s="731" t="s">
        <v>965</v>
      </c>
      <c r="F83" s="668" t="s">
        <v>907</v>
      </c>
      <c r="G83" s="732"/>
      <c r="H83" s="1031"/>
      <c r="I83" s="732"/>
      <c r="J83" s="1031"/>
      <c r="K83" s="297"/>
      <c r="X83" s="766">
        <v>0</v>
      </c>
    </row>
    <row s="1643" customFormat="1" customHeight="1" ht="11.25" hidden="1">
      <c r="A84" s="2400"/>
      <c r="B84" s="519"/>
      <c r="D84" s="673" t="s">
        <v>966</v>
      </c>
      <c r="E84" s="731" t="s">
        <v>967</v>
      </c>
      <c r="F84" s="668" t="s">
        <v>907</v>
      </c>
      <c r="G84" s="732"/>
      <c r="H84" s="1031"/>
      <c r="I84" s="732"/>
      <c r="J84" s="1031"/>
      <c r="K84" s="297"/>
      <c r="X84" s="766">
        <v>0</v>
      </c>
    </row>
    <row s="1643" customFormat="1" customHeight="1" ht="11.25" hidden="1">
      <c r="A85" s="2400"/>
      <c r="B85" s="519"/>
      <c r="D85" s="673" t="s">
        <v>968</v>
      </c>
      <c r="E85" s="731" t="s">
        <v>969</v>
      </c>
      <c r="F85" s="668" t="s">
        <v>907</v>
      </c>
      <c r="G85" s="732"/>
      <c r="H85" s="1031"/>
      <c r="I85" s="732"/>
      <c r="J85" s="1031"/>
      <c r="K85" s="297"/>
      <c r="X85" s="766">
        <v>0</v>
      </c>
    </row>
    <row s="1643" customFormat="1" customHeight="1" ht="11.25" hidden="1">
      <c r="A86" s="2400"/>
      <c r="B86" s="519"/>
      <c r="D86" s="673" t="s">
        <v>970</v>
      </c>
      <c r="E86" s="731" t="s">
        <v>971</v>
      </c>
      <c r="F86" s="668" t="s">
        <v>907</v>
      </c>
      <c r="G86" s="732"/>
      <c r="H86" s="1031"/>
      <c r="I86" s="732"/>
      <c r="J86" s="1031"/>
      <c r="K86" s="297"/>
      <c r="X86" s="766">
        <v>0</v>
      </c>
    </row>
    <row s="1643" customFormat="1" customHeight="1" ht="45" hidden="1">
      <c r="A87" s="2400"/>
      <c r="B87" s="519"/>
      <c r="D87" s="673" t="s">
        <v>95</v>
      </c>
      <c r="E87" s="674" t="s">
        <v>972</v>
      </c>
      <c r="F87" s="668" t="s">
        <v>907</v>
      </c>
      <c r="G87" s="732"/>
      <c r="H87" s="1031"/>
      <c r="I87" s="732"/>
      <c r="J87" s="1031"/>
      <c r="K87" s="297" t="s">
        <v>973</v>
      </c>
      <c r="X87" s="766">
        <v>0</v>
      </c>
    </row>
    <row s="1643" customFormat="1" customHeight="1" ht="11.25" hidden="1">
      <c r="A88" s="2400"/>
      <c r="B88" s="519"/>
      <c r="D88" s="673" t="s">
        <v>802</v>
      </c>
      <c r="E88" s="731" t="s">
        <v>962</v>
      </c>
      <c r="F88" s="668" t="s">
        <v>907</v>
      </c>
      <c r="G88" s="732"/>
      <c r="H88" s="1031"/>
      <c r="I88" s="732"/>
      <c r="J88" s="1031"/>
      <c r="K88" s="297"/>
      <c r="X88" s="766">
        <v>0</v>
      </c>
    </row>
    <row s="1643" customFormat="1" customHeight="1" ht="11.25" hidden="1">
      <c r="A89" s="2400"/>
      <c r="B89" s="519"/>
      <c r="D89" s="673" t="s">
        <v>844</v>
      </c>
      <c r="E89" s="731" t="s">
        <v>963</v>
      </c>
      <c r="F89" s="668" t="s">
        <v>907</v>
      </c>
      <c r="G89" s="732"/>
      <c r="H89" s="1031"/>
      <c r="I89" s="732"/>
      <c r="J89" s="1031"/>
      <c r="K89" s="297"/>
      <c r="X89" s="766">
        <v>0</v>
      </c>
    </row>
    <row s="1643" customFormat="1" customHeight="1" ht="11.25" hidden="1">
      <c r="A90" s="2400"/>
      <c r="B90" s="519"/>
      <c r="D90" s="673" t="s">
        <v>847</v>
      </c>
      <c r="E90" s="731" t="s">
        <v>964</v>
      </c>
      <c r="F90" s="668" t="s">
        <v>907</v>
      </c>
      <c r="G90" s="732"/>
      <c r="H90" s="1031"/>
      <c r="I90" s="732"/>
      <c r="J90" s="1031"/>
      <c r="K90" s="297"/>
      <c r="X90" s="766">
        <v>0</v>
      </c>
    </row>
    <row s="1643" customFormat="1" customHeight="1" ht="11.25" hidden="1">
      <c r="A91" s="2400"/>
      <c r="B91" s="519"/>
      <c r="D91" s="673" t="s">
        <v>925</v>
      </c>
      <c r="E91" s="731" t="s">
        <v>965</v>
      </c>
      <c r="F91" s="668" t="s">
        <v>907</v>
      </c>
      <c r="G91" s="732"/>
      <c r="H91" s="1031"/>
      <c r="I91" s="732"/>
      <c r="J91" s="1031"/>
      <c r="K91" s="297"/>
      <c r="X91" s="766">
        <v>0</v>
      </c>
    </row>
    <row s="1643" customFormat="1" customHeight="1" ht="11.25" hidden="1">
      <c r="A92" s="2400"/>
      <c r="B92" s="519"/>
      <c r="D92" s="673" t="s">
        <v>927</v>
      </c>
      <c r="E92" s="731" t="s">
        <v>967</v>
      </c>
      <c r="F92" s="668" t="s">
        <v>907</v>
      </c>
      <c r="G92" s="732"/>
      <c r="H92" s="1031"/>
      <c r="I92" s="732"/>
      <c r="J92" s="1031"/>
      <c r="K92" s="297"/>
      <c r="X92" s="766">
        <v>0</v>
      </c>
    </row>
    <row s="1643" customFormat="1" customHeight="1" ht="11.25" hidden="1">
      <c r="A93" s="2400"/>
      <c r="B93" s="519"/>
      <c r="D93" s="673" t="s">
        <v>974</v>
      </c>
      <c r="E93" s="731" t="s">
        <v>969</v>
      </c>
      <c r="F93" s="668" t="s">
        <v>907</v>
      </c>
      <c r="G93" s="732"/>
      <c r="H93" s="1031"/>
      <c r="I93" s="732"/>
      <c r="J93" s="1031"/>
      <c r="K93" s="297"/>
      <c r="X93" s="766">
        <v>0</v>
      </c>
    </row>
    <row s="1643" customFormat="1" customHeight="1" ht="11.25" hidden="1">
      <c r="A94" s="2400"/>
      <c r="B94" s="519"/>
      <c r="D94" s="673" t="s">
        <v>975</v>
      </c>
      <c r="E94" s="731" t="s">
        <v>971</v>
      </c>
      <c r="F94" s="668" t="s">
        <v>907</v>
      </c>
      <c r="G94" s="732"/>
      <c r="H94" s="1031"/>
      <c r="I94" s="732"/>
      <c r="J94" s="1031"/>
      <c r="K94" s="297"/>
      <c r="X94" s="766">
        <v>0</v>
      </c>
    </row>
    <row s="1643" customFormat="1" customHeight="1" ht="24.75" hidden="1">
      <c r="A95" s="2400"/>
      <c r="B95" s="519"/>
      <c r="D95" s="673" t="s">
        <v>115</v>
      </c>
      <c r="E95" s="674" t="s">
        <v>976</v>
      </c>
      <c r="F95" s="733" t="s">
        <v>607</v>
      </c>
      <c r="G95" s="735"/>
      <c r="H95" s="1031"/>
      <c r="I95" s="735"/>
      <c r="J95" s="1031"/>
      <c r="K95" s="297" t="s">
        <v>977</v>
      </c>
      <c r="X95" s="766">
        <v>0</v>
      </c>
    </row>
    <row s="1643" customFormat="1" customHeight="1" ht="33.75" hidden="1">
      <c r="A96" s="2400"/>
      <c r="B96" s="519"/>
      <c r="D96" s="673" t="s">
        <v>96</v>
      </c>
      <c r="E96" s="674" t="s">
        <v>978</v>
      </c>
      <c r="F96" s="734" t="s">
        <v>868</v>
      </c>
      <c r="G96" s="736"/>
      <c r="H96" s="1031"/>
      <c r="I96" s="736"/>
      <c r="J96" s="1031"/>
      <c r="K96" s="297"/>
      <c r="X96" s="766">
        <v>0</v>
      </c>
    </row>
    <row s="1643" customFormat="1" customHeight="1" ht="22.5" hidden="1">
      <c r="A97" s="2400"/>
      <c r="B97" s="519" t="s">
        <v>637</v>
      </c>
      <c r="D97" s="673" t="s">
        <v>97</v>
      </c>
      <c r="E97" s="674" t="s">
        <v>979</v>
      </c>
      <c r="F97" s="734" t="s">
        <v>349</v>
      </c>
      <c r="G97" s="393"/>
      <c r="H97" s="1031"/>
      <c r="I97" s="393"/>
      <c r="J97" s="1031"/>
      <c r="K97" s="297" t="s">
        <v>680</v>
      </c>
      <c r="X97" s="766">
        <v>0</v>
      </c>
    </row>
    <row s="1643" customFormat="1" customHeight="1" ht="45" hidden="1">
      <c r="A98" s="2400"/>
      <c r="B98" s="519" t="s">
        <v>637</v>
      </c>
      <c r="D98" s="673" t="s">
        <v>980</v>
      </c>
      <c r="E98" s="675" t="s">
        <v>981</v>
      </c>
      <c r="F98" s="729" t="s">
        <v>349</v>
      </c>
      <c r="G98" s="393"/>
      <c r="H98" s="1031"/>
      <c r="I98" s="393"/>
      <c r="J98" s="1031"/>
      <c r="K98" s="297" t="s">
        <v>680</v>
      </c>
      <c r="X98" s="766">
        <v>0</v>
      </c>
    </row>
    <row s="1643" customFormat="1" customHeight="1" ht="95.25" hidden="1">
      <c r="A99" s="2400"/>
      <c r="B99" s="519" t="s">
        <v>637</v>
      </c>
      <c r="D99" s="673" t="s">
        <v>116</v>
      </c>
      <c r="E99" s="674" t="s">
        <v>982</v>
      </c>
      <c r="F99" s="729" t="s">
        <v>349</v>
      </c>
      <c r="G99" s="393"/>
      <c r="H99" s="1031"/>
      <c r="I99" s="393"/>
      <c r="J99" s="1031"/>
      <c r="K99" s="297" t="s">
        <v>680</v>
      </c>
      <c r="X99" s="766">
        <v>0</v>
      </c>
    </row>
    <row s="1643" customFormat="1" customHeight="1" ht="22.5" hidden="1">
      <c r="A100" s="2400"/>
      <c r="B100" s="519" t="s">
        <v>637</v>
      </c>
      <c r="D100" s="673" t="s">
        <v>103</v>
      </c>
      <c r="E100" s="674" t="s">
        <v>983</v>
      </c>
      <c r="F100" s="729" t="s">
        <v>349</v>
      </c>
      <c r="G100" s="393"/>
      <c r="H100" s="1031"/>
      <c r="I100" s="393"/>
      <c r="J100" s="1031"/>
      <c r="K100" s="297" t="s">
        <v>680</v>
      </c>
      <c r="X100" s="766">
        <v>0</v>
      </c>
    </row>
    <row s="1643" customFormat="1" customHeight="1" ht="11.549999999999999">
      <c r="A101" s="1041"/>
      <c r="B101" s="526"/>
      <c r="D101" s="1042"/>
      <c r="E101" s="1043"/>
      <c r="X101" s="517">
        <v>11</v>
      </c>
    </row>
    <row customHeight="1" ht="22.5" hidden="1">
      <c r="A102" s="544" t="s">
        <v>86</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1F6F9-BEB9-64E7-1E34-0.EA090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Показатели, подлежащие раскрытию в сфере теплоснабжения (цены и тарифы)</v>
      </c>
      <c r="E4" s="2128"/>
      <c r="F4" s="2128"/>
      <c r="G4" s="2128"/>
      <c r="H4" s="2128"/>
      <c r="I4" s="2129"/>
      <c r="J4" s="592"/>
      <c r="K4" s="592"/>
      <c r="L4" s="592"/>
      <c r="M4" s="592"/>
      <c r="AM4" s="591">
        <v>34</v>
      </c>
    </row>
    <row s="597" customFormat="1" customHeight="1" ht="14.699999999999998">
      <c r="A5" s="593"/>
      <c r="B5" s="593"/>
      <c r="C5" s="593"/>
      <c r="D5" s="2130" t="str">
        <f>IF(org=0,"Не определено",org)</f>
        <v>АО "ТЭК СПБ"</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109</v>
      </c>
      <c r="E9" s="2135"/>
      <c r="F9" s="2136" t="s">
        <v>110</v>
      </c>
      <c r="G9" s="2137"/>
      <c r="H9" s="2137"/>
      <c r="I9" s="2137"/>
      <c r="J9" s="2140" t="s">
        <v>111</v>
      </c>
      <c r="K9" s="2140"/>
      <c r="L9" s="2140"/>
      <c r="M9" s="2140"/>
      <c r="AM9" s="591">
        <v>18</v>
      </c>
    </row>
    <row customHeight="1" ht="24">
      <c r="A10" s="2134"/>
      <c r="B10" s="600"/>
      <c r="C10" s="533"/>
      <c r="D10" s="531" t="s">
        <v>92</v>
      </c>
      <c r="E10" s="531" t="s">
        <v>93</v>
      </c>
      <c r="F10" s="531" t="s">
        <v>112</v>
      </c>
      <c r="G10" s="2141" t="s">
        <v>92</v>
      </c>
      <c r="H10" s="2142"/>
      <c r="I10" s="531" t="s">
        <v>93</v>
      </c>
      <c r="J10" s="531" t="s">
        <v>112</v>
      </c>
      <c r="K10" s="2141" t="s">
        <v>92</v>
      </c>
      <c r="L10" s="2142"/>
      <c r="M10" s="531" t="s">
        <v>93</v>
      </c>
      <c r="N10" s="1635"/>
      <c r="AM10" s="591">
        <v>23</v>
      </c>
    </row>
    <row s="1861" customFormat="1" customHeight="1" ht="11.25" hidden="1">
      <c r="A11" s="601"/>
      <c r="B11" s="601"/>
      <c r="C11" s="601"/>
      <c r="D11" s="602" t="s">
        <v>113</v>
      </c>
      <c r="E11" s="602" t="s">
        <v>114</v>
      </c>
      <c r="F11" s="602" t="s">
        <v>94</v>
      </c>
      <c r="G11" s="2123" t="s">
        <v>95</v>
      </c>
      <c r="H11" s="2124"/>
      <c r="I11" s="602" t="s">
        <v>115</v>
      </c>
      <c r="J11" s="602" t="s">
        <v>96</v>
      </c>
      <c r="K11" s="2125" t="s">
        <v>97</v>
      </c>
      <c r="L11" s="2126"/>
      <c r="M11" s="602" t="s">
        <v>116</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117</v>
      </c>
      <c r="P12" s="1421" t="s">
        <v>118</v>
      </c>
      <c r="Q12" s="1421" t="s">
        <v>119</v>
      </c>
      <c r="R12" s="1421" t="s">
        <v>120</v>
      </c>
      <c r="AM12" s="591">
        <v>1</v>
      </c>
    </row>
    <row s="1861" customFormat="1" customHeight="1" ht="15.75">
      <c r="A13" s="301"/>
      <c r="B13" s="301"/>
      <c r="C13" s="534"/>
      <c r="D13" s="2116" t="s">
        <v>113</v>
      </c>
      <c r="E13" s="2117"/>
      <c r="F13" s="2120" t="s">
        <v>65</v>
      </c>
      <c r="G13" s="2121"/>
      <c r="H13" s="2122">
        <v>1</v>
      </c>
      <c r="I13" s="2113" t="str">
        <f>IF(U13="","",INDEX(TERRITORY_MR_LIST,MATCH(U13,TERRITORY_LIST_ID,0)))</f>
        <v/>
      </c>
      <c r="J13" s="2115" t="s">
        <v>19</v>
      </c>
      <c r="K13" s="610"/>
      <c r="L13" s="535" t="s">
        <v>113</v>
      </c>
      <c r="M13" s="611" t="s">
        <v>28</v>
      </c>
      <c r="N13" s="820"/>
      <c r="O13" s="1424" t="s">
        <v>121</v>
      </c>
      <c r="P13" s="1421">
        <f>$E$13</f>
        <v>0</v>
      </c>
      <c r="Q13" s="1421" t="str">
        <f>IF($F$13="нет","без дифференциации",$I$13)</f>
        <v/>
      </c>
      <c r="R13" s="1421" t="str">
        <f>IF($J$13="нет","без дифференциации",M13)</f>
        <v>без дифференциации</v>
      </c>
      <c r="S13" s="1424"/>
      <c r="T13" s="1424"/>
      <c r="U13" s="1274"/>
      <c r="V13" s="1274"/>
      <c r="W13" s="1274"/>
      <c r="X13" s="1274"/>
      <c r="Y13" s="612" t="s">
        <v>122</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123</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124</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125</v>
      </c>
      <c r="F16" s="185"/>
      <c r="G16" s="185"/>
      <c r="H16" s="185"/>
      <c r="I16" s="185"/>
      <c r="J16" s="185"/>
      <c r="K16" s="185" t="s">
        <v>28</v>
      </c>
      <c r="L16" s="185"/>
      <c r="M16" s="616"/>
      <c r="N16" s="1635"/>
      <c r="AM16" s="591">
        <v>15</v>
      </c>
    </row>
    <row customHeight="1" ht="11.25" hidden="1">
      <c r="A17" s="591" t="s">
        <v>86</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818EC-C1F3-0DE2-A18F-0.90ABC90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175</v>
      </c>
      <c r="D3" s="697" t="str">
        <f>B3&amp;".1"</f>
        <v>.1</v>
      </c>
      <c r="E3" s="698" t="s">
        <v>984</v>
      </c>
      <c r="F3" s="699" t="s">
        <v>349</v>
      </c>
      <c r="G3" s="694"/>
      <c r="H3" s="409"/>
      <c r="I3" s="694"/>
      <c r="J3" s="409"/>
      <c r="K3" s="297" t="s">
        <v>985</v>
      </c>
      <c r="V3" s="513">
        <v>0</v>
      </c>
    </row>
    <row customHeight="1" ht="15" hidden="1">
      <c r="A4" s="513"/>
      <c r="B4" s="2405"/>
      <c r="C4" s="2406"/>
      <c r="D4" s="697" t="str">
        <f>B3&amp;".2"</f>
        <v>.2</v>
      </c>
      <c r="E4" s="698" t="s">
        <v>986</v>
      </c>
      <c r="F4" s="699" t="s">
        <v>349</v>
      </c>
      <c r="G4" s="1746" t="s">
        <v>28</v>
      </c>
      <c r="H4" s="409"/>
      <c r="I4" s="1746" t="s">
        <v>28</v>
      </c>
      <c r="J4" s="409"/>
      <c r="K4" s="297" t="s">
        <v>987</v>
      </c>
      <c r="V4" s="513">
        <v>0</v>
      </c>
    </row>
    <row s="1374" customFormat="1" customHeight="1" ht="15" hidden="1">
      <c r="C5" s="680"/>
      <c r="U5" s="428"/>
      <c r="V5" s="425">
        <v>0</v>
      </c>
    </row>
    <row customHeight="1" ht="22.5" hidden="1">
      <c r="A6" s="513"/>
      <c r="B6" s="2405"/>
      <c r="C6" s="2406" t="s">
        <v>175</v>
      </c>
      <c r="D6" s="697" t="str">
        <f>B6&amp;".1"</f>
        <v>.1</v>
      </c>
      <c r="E6" s="698" t="s">
        <v>988</v>
      </c>
      <c r="F6" s="699" t="s">
        <v>349</v>
      </c>
      <c r="G6" s="694"/>
      <c r="H6" s="409"/>
      <c r="I6" s="694"/>
      <c r="J6" s="409"/>
      <c r="K6" s="297" t="s">
        <v>989</v>
      </c>
      <c r="V6" s="513">
        <v>0</v>
      </c>
    </row>
    <row customHeight="1" ht="15" hidden="1">
      <c r="A7" s="513"/>
      <c r="B7" s="2405"/>
      <c r="C7" s="2406"/>
      <c r="D7" s="697" t="str">
        <f>B6&amp;".2"</f>
        <v>.2</v>
      </c>
      <c r="E7" s="698" t="s">
        <v>986</v>
      </c>
      <c r="F7" s="699" t="s">
        <v>349</v>
      </c>
      <c r="G7" s="1746" t="s">
        <v>28</v>
      </c>
      <c r="H7" s="409"/>
      <c r="I7" s="1746" t="s">
        <v>28</v>
      </c>
      <c r="J7" s="409"/>
      <c r="K7" s="297" t="s">
        <v>987</v>
      </c>
      <c r="V7" s="513">
        <v>0</v>
      </c>
    </row>
    <row s="1374" customFormat="1" customHeight="1" ht="15" hidden="1">
      <c r="C8" s="680"/>
      <c r="U8" s="428"/>
      <c r="V8" s="425">
        <v>0</v>
      </c>
    </row>
    <row customHeight="1" ht="22.5" hidden="1">
      <c r="A9" s="513"/>
      <c r="B9" s="2405"/>
      <c r="C9" s="2406" t="s">
        <v>175</v>
      </c>
      <c r="D9" s="697" t="str">
        <f>B9&amp;".1"</f>
        <v>.1</v>
      </c>
      <c r="E9" s="698" t="s">
        <v>990</v>
      </c>
      <c r="F9" s="699" t="s">
        <v>349</v>
      </c>
      <c r="G9" s="705" t="s">
        <v>28</v>
      </c>
      <c r="H9" s="409" t="s">
        <v>28</v>
      </c>
      <c r="I9" s="705" t="s">
        <v>28</v>
      </c>
      <c r="J9" s="409" t="s">
        <v>28</v>
      </c>
      <c r="K9" s="297"/>
      <c r="V9" s="513">
        <v>0</v>
      </c>
    </row>
    <row customHeight="1" ht="15" hidden="1">
      <c r="A10" s="513"/>
      <c r="B10" s="2405"/>
      <c r="C10" s="2406"/>
      <c r="D10" s="697" t="str">
        <f>B9&amp;".2"</f>
        <v>.2</v>
      </c>
      <c r="E10" s="698" t="s">
        <v>991</v>
      </c>
      <c r="F10" s="699" t="s">
        <v>349</v>
      </c>
      <c r="G10" s="1740" t="s">
        <v>28</v>
      </c>
      <c r="H10" s="409" t="s">
        <v>28</v>
      </c>
      <c r="I10" s="1740" t="s">
        <v>28</v>
      </c>
      <c r="J10" s="409" t="s">
        <v>28</v>
      </c>
      <c r="K10" s="297" t="s">
        <v>992</v>
      </c>
      <c r="V10" s="513">
        <v>0</v>
      </c>
    </row>
    <row customHeight="1" ht="15" hidden="1">
      <c r="A11" s="513"/>
      <c r="B11" s="2405"/>
      <c r="C11" s="2406"/>
      <c r="D11" s="697" t="str">
        <f>B9&amp;".3"</f>
        <v>.3</v>
      </c>
      <c r="E11" s="698" t="s">
        <v>993</v>
      </c>
      <c r="F11" s="699" t="s">
        <v>349</v>
      </c>
      <c r="G11" s="1740" t="s">
        <v>28</v>
      </c>
      <c r="H11" s="409" t="s">
        <v>28</v>
      </c>
      <c r="I11" s="1740" t="s">
        <v>28</v>
      </c>
      <c r="J11" s="409" t="s">
        <v>28</v>
      </c>
      <c r="K11" s="297" t="s">
        <v>994</v>
      </c>
      <c r="V11" s="513">
        <v>0</v>
      </c>
    </row>
    <row s="1374" customFormat="1" customHeight="1" ht="15" hidden="1">
      <c r="C12" s="680"/>
      <c r="U12" s="428"/>
      <c r="V12" s="425">
        <v>0</v>
      </c>
    </row>
    <row customHeight="1" ht="33.75" hidden="1">
      <c r="A13" s="513"/>
      <c r="B13" s="2405"/>
      <c r="C13" s="2406" t="s">
        <v>175</v>
      </c>
      <c r="D13" s="697" t="str">
        <f>B13&amp;".1"</f>
        <v>.1</v>
      </c>
      <c r="E13" s="698" t="s">
        <v>995</v>
      </c>
      <c r="F13" s="699" t="s">
        <v>349</v>
      </c>
      <c r="G13" s="705" t="s">
        <v>28</v>
      </c>
      <c r="H13" s="409" t="s">
        <v>28</v>
      </c>
      <c r="I13" s="705" t="s">
        <v>28</v>
      </c>
      <c r="J13" s="409" t="s">
        <v>28</v>
      </c>
      <c r="K13" s="297" t="s">
        <v>996</v>
      </c>
      <c r="V13" s="513">
        <v>0</v>
      </c>
    </row>
    <row customHeight="1" ht="15" hidden="1">
      <c r="B14" s="2405"/>
      <c r="C14" s="2406"/>
      <c r="D14" s="697" t="str">
        <f>B13&amp;".2"</f>
        <v>.2</v>
      </c>
      <c r="E14" s="698" t="s">
        <v>997</v>
      </c>
      <c r="F14" s="699" t="s">
        <v>349</v>
      </c>
      <c r="G14" s="1740" t="s">
        <v>28</v>
      </c>
      <c r="H14" s="409" t="s">
        <v>28</v>
      </c>
      <c r="I14" s="1740" t="s">
        <v>28</v>
      </c>
      <c r="J14" s="409" t="s">
        <v>28</v>
      </c>
      <c r="K14" s="297" t="s">
        <v>998</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545"/>
      <c r="V22" s="513">
        <v>22</v>
      </c>
    </row>
    <row customHeight="1" ht="15.75">
      <c r="C23" s="184"/>
      <c r="D23" s="2184" t="str">
        <f>IF(org=0,"Не определено",org)</f>
        <v>АО "ТЭК СПБ"</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121</v>
      </c>
      <c r="J25" s="760"/>
      <c r="K25" s="425"/>
      <c r="U25" s="683"/>
      <c r="V25" s="766">
        <v>1</v>
      </c>
    </row>
    <row customHeight="1" ht="15.75">
      <c r="C26" s="184"/>
      <c r="D26" s="719"/>
      <c r="E26" s="2375" t="s">
        <v>109</v>
      </c>
      <c r="F26" s="2376"/>
      <c r="G26" s="2403" t="str">
        <f>IF(G25="","",INDEX(DIFFERENTIATION_UNMERGE_VD,MATCH(G25,DIFFERENTIATION_ID_DIFF,0)))</f>
        <v/>
      </c>
      <c r="H26" s="2404"/>
      <c r="I26" s="2403">
        <f>IF(I25="","",INDEX(DIFFERENTIATION_UNMERGE_VD,MATCH(I25,DIFFERENTIATION_ID_DIFF,0)))</f>
        <v>0</v>
      </c>
      <c r="J26" s="2404"/>
      <c r="K26" s="2183" t="s">
        <v>344</v>
      </c>
      <c r="V26" s="513">
        <v>15</v>
      </c>
    </row>
    <row s="1643" customFormat="1" customHeight="1" ht="15.75">
      <c r="A27" s="767"/>
      <c r="C27" s="184"/>
      <c r="D27" s="719"/>
      <c r="E27" s="2375" t="s">
        <v>613</v>
      </c>
      <c r="F27" s="2376"/>
      <c r="G27" s="2403" t="str">
        <f>IF(G25="","",INDEX(DIFFERENTIATION_UNMERGE_AREA,MATCH(G25,DIFFERENTIATION_ID_DIFF,0)))</f>
        <v/>
      </c>
      <c r="H27" s="2404"/>
      <c r="I27" s="2403" t="str">
        <f>IF(I25="","",INDEX(DIFFERENTIATION_UNMERGE_AREA,MATCH(I25,DIFFERENTIATION_ID_DIFF,0)))</f>
        <v/>
      </c>
      <c r="J27" s="2404"/>
      <c r="K27" s="2203"/>
      <c r="U27" s="683"/>
      <c r="V27" s="766">
        <v>15</v>
      </c>
    </row>
    <row s="1643" customFormat="1" customHeight="1" ht="15.75">
      <c r="A28" s="767"/>
      <c r="C28" s="184"/>
      <c r="D28" s="719"/>
      <c r="E28" s="2375" t="s">
        <v>614</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343</v>
      </c>
      <c r="E29" s="2378"/>
      <c r="F29" s="2378"/>
      <c r="G29" s="895"/>
      <c r="H29" s="895"/>
      <c r="I29" s="895"/>
      <c r="J29" s="896"/>
      <c r="K29" s="2203"/>
      <c r="U29" s="683"/>
      <c r="V29" s="766">
        <v>15</v>
      </c>
    </row>
    <row customHeight="1" ht="35.699999999999996">
      <c r="C30" s="184"/>
      <c r="D30" s="769" t="s">
        <v>92</v>
      </c>
      <c r="E30" s="768" t="s">
        <v>345</v>
      </c>
      <c r="F30" s="768" t="s">
        <v>615</v>
      </c>
      <c r="G30" s="816" t="s">
        <v>346</v>
      </c>
      <c r="H30" s="815" t="s">
        <v>433</v>
      </c>
      <c r="I30" s="692" t="s">
        <v>346</v>
      </c>
      <c r="J30" s="473" t="s">
        <v>433</v>
      </c>
      <c r="K30" s="2209"/>
      <c r="V30" s="513">
        <v>34</v>
      </c>
    </row>
    <row customHeight="1" ht="15" hidden="1">
      <c r="C31" s="184"/>
      <c r="D31" s="601"/>
      <c r="E31" s="601"/>
      <c r="F31" s="601"/>
      <c r="G31" s="667"/>
      <c r="H31" s="667"/>
      <c r="I31" s="667"/>
      <c r="J31" s="667"/>
      <c r="K31" s="297"/>
      <c r="V31" s="513">
        <v>0</v>
      </c>
    </row>
    <row customHeight="1" ht="24">
      <c r="A32" s="513"/>
      <c r="B32" s="513" t="s">
        <v>999</v>
      </c>
      <c r="C32" s="534"/>
      <c r="D32" s="700">
        <v>1</v>
      </c>
      <c r="E32" s="701" t="s">
        <v>1000</v>
      </c>
      <c r="F32" s="699" t="s">
        <v>349</v>
      </c>
      <c r="G32" s="821" t="s">
        <v>349</v>
      </c>
      <c r="H32" s="821" t="s">
        <v>349</v>
      </c>
      <c r="I32" s="699" t="s">
        <v>349</v>
      </c>
      <c r="J32" s="699" t="s">
        <v>349</v>
      </c>
      <c r="K32" s="297"/>
      <c r="V32" s="513">
        <v>23</v>
      </c>
    </row>
    <row customHeight="1" ht="11.549999999999999">
      <c r="A33" s="513"/>
      <c r="C33" s="513"/>
      <c r="D33" s="355"/>
      <c r="E33" s="588" t="s">
        <v>635</v>
      </c>
      <c r="F33" s="580"/>
      <c r="G33" s="580"/>
      <c r="H33" s="580"/>
      <c r="I33" s="580"/>
      <c r="J33" s="580"/>
      <c r="K33" s="581"/>
      <c r="U33" s="513"/>
      <c r="V33" s="513">
        <v>11</v>
      </c>
    </row>
    <row customHeight="1" ht="24">
      <c r="A34" s="513"/>
      <c r="B34" s="589" t="s">
        <v>685</v>
      </c>
      <c r="C34" s="534"/>
      <c r="D34" s="700">
        <v>2</v>
      </c>
      <c r="E34" s="701" t="s">
        <v>1001</v>
      </c>
      <c r="F34" s="828" t="s">
        <v>349</v>
      </c>
      <c r="G34" s="828" t="s">
        <v>349</v>
      </c>
      <c r="H34" s="828" t="s">
        <v>349</v>
      </c>
      <c r="I34" s="699"/>
      <c r="J34" s="699"/>
      <c r="K34" s="297"/>
      <c r="V34" s="513">
        <v>23</v>
      </c>
    </row>
    <row customHeight="1" ht="11.549999999999999">
      <c r="A35" s="513"/>
      <c r="C35" s="513"/>
      <c r="D35" s="355"/>
      <c r="E35" s="588" t="s">
        <v>1002</v>
      </c>
      <c r="F35" s="580"/>
      <c r="G35" s="702"/>
      <c r="H35" s="580"/>
      <c r="I35" s="702"/>
      <c r="J35" s="580"/>
      <c r="K35" s="581"/>
      <c r="U35" s="513"/>
      <c r="V35" s="513">
        <v>11</v>
      </c>
    </row>
    <row customHeight="1" ht="71.25">
      <c r="A36" s="513"/>
      <c r="B36" s="513" t="s">
        <v>1003</v>
      </c>
      <c r="C36" s="534"/>
      <c r="D36" s="700">
        <v>3</v>
      </c>
      <c r="E36" s="701" t="s">
        <v>1004</v>
      </c>
      <c r="F36" s="703" t="s">
        <v>349</v>
      </c>
      <c r="G36" s="822" t="s">
        <v>1005</v>
      </c>
      <c r="H36" s="821" t="s">
        <v>349</v>
      </c>
      <c r="I36" s="532" t="s">
        <v>1005</v>
      </c>
      <c r="J36" s="699" t="s">
        <v>349</v>
      </c>
      <c r="K36" s="297" t="s">
        <v>1006</v>
      </c>
      <c r="V36" s="513">
        <v>68</v>
      </c>
    </row>
    <row customHeight="1" ht="11.549999999999999">
      <c r="A37" s="513"/>
      <c r="C37" s="513"/>
      <c r="D37" s="355"/>
      <c r="E37" s="588" t="s">
        <v>1007</v>
      </c>
      <c r="F37" s="580"/>
      <c r="G37" s="702"/>
      <c r="H37" s="702"/>
      <c r="I37" s="702"/>
      <c r="J37" s="702"/>
      <c r="K37" s="581"/>
      <c r="U37" s="513"/>
      <c r="V37" s="513">
        <v>11</v>
      </c>
    </row>
    <row customHeight="1" ht="71.25">
      <c r="A38" s="513"/>
      <c r="B38" s="513" t="s">
        <v>1008</v>
      </c>
      <c r="C38" s="534"/>
      <c r="D38" s="700">
        <v>4</v>
      </c>
      <c r="E38" s="701" t="s">
        <v>1009</v>
      </c>
      <c r="F38" s="703" t="s">
        <v>349</v>
      </c>
      <c r="G38" s="822" t="s">
        <v>1005</v>
      </c>
      <c r="H38" s="823" t="s">
        <v>349</v>
      </c>
      <c r="I38" s="532" t="s">
        <v>1005</v>
      </c>
      <c r="J38" s="529" t="s">
        <v>349</v>
      </c>
      <c r="K38" s="687" t="s">
        <v>1010</v>
      </c>
      <c r="V38" s="513">
        <v>68</v>
      </c>
    </row>
    <row customHeight="1" ht="11.549999999999999">
      <c r="A39" s="513"/>
      <c r="C39" s="513"/>
      <c r="D39" s="355"/>
      <c r="E39" s="588" t="s">
        <v>1011</v>
      </c>
      <c r="F39" s="580"/>
      <c r="G39" s="580"/>
      <c r="H39" s="704"/>
      <c r="I39" s="580"/>
      <c r="J39" s="704"/>
      <c r="K39" s="581"/>
      <c r="U39" s="513"/>
      <c r="V39" s="513">
        <v>11</v>
      </c>
    </row>
    <row customHeight="1" ht="22.5" hidden="1">
      <c r="A40" s="457" t="s">
        <v>86</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B38B6-42D7-62BB-CC2A-0.A826DA7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1012</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АО "ТЭК СПБ"</v>
      </c>
      <c r="G6" s="2257"/>
      <c r="H6" s="2257"/>
      <c r="I6" s="2257"/>
      <c r="J6" s="2257"/>
      <c r="K6" s="2257"/>
      <c r="M6" s="590"/>
      <c r="AB6" s="1156"/>
      <c r="AE6" s="1639">
        <v>16</v>
      </c>
    </row>
    <row customHeight="1" ht="10.5">
      <c r="AE7" s="766">
        <v>10</v>
      </c>
    </row>
    <row customHeight="1" ht="10.5">
      <c r="A8" s="1059"/>
      <c r="B8" s="1059"/>
      <c r="C8" s="1059"/>
      <c r="F8" s="2109" t="s">
        <v>343</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92</v>
      </c>
      <c r="G9" s="2135" t="s">
        <v>1012</v>
      </c>
      <c r="H9" s="2183" t="s">
        <v>1013</v>
      </c>
      <c r="I9" s="2135" t="s">
        <v>1014</v>
      </c>
      <c r="J9" s="2135" t="s">
        <v>1015</v>
      </c>
      <c r="K9" s="2135" t="s">
        <v>1016</v>
      </c>
      <c r="L9" s="2135" t="s">
        <v>1017</v>
      </c>
      <c r="M9" s="2135" t="s">
        <v>1018</v>
      </c>
      <c r="N9" s="2217" t="s">
        <v>1019</v>
      </c>
      <c r="O9" s="2217"/>
      <c r="P9" s="2217"/>
      <c r="Q9" s="2407" t="s">
        <v>1020</v>
      </c>
      <c r="R9" s="2408"/>
      <c r="S9" s="2408"/>
      <c r="T9" s="2409"/>
      <c r="U9" s="2407" t="s">
        <v>1021</v>
      </c>
      <c r="V9" s="2408"/>
      <c r="W9" s="2408"/>
      <c r="X9" s="2409"/>
      <c r="Y9" s="2109" t="s">
        <v>1022</v>
      </c>
      <c r="Z9" s="2110"/>
      <c r="AA9" s="2110"/>
      <c r="AB9" s="2111"/>
      <c r="AE9" s="766">
        <v>41</v>
      </c>
    </row>
    <row customHeight="1" ht="43.050000000000004">
      <c r="A10" s="913"/>
      <c r="B10" s="913"/>
      <c r="C10" s="913"/>
      <c r="F10" s="2183"/>
      <c r="G10" s="2183"/>
      <c r="H10" s="2240"/>
      <c r="I10" s="2183"/>
      <c r="J10" s="2183"/>
      <c r="K10" s="2183"/>
      <c r="L10" s="2183"/>
      <c r="M10" s="2183"/>
      <c r="N10" s="911" t="s">
        <v>1023</v>
      </c>
      <c r="O10" s="911" t="s">
        <v>1024</v>
      </c>
      <c r="P10" s="912" t="s">
        <v>1025</v>
      </c>
      <c r="Q10" s="923" t="s">
        <v>93</v>
      </c>
      <c r="R10" s="923" t="s">
        <v>1026</v>
      </c>
      <c r="S10" s="923" t="s">
        <v>1027</v>
      </c>
      <c r="T10" s="924" t="s">
        <v>1028</v>
      </c>
      <c r="U10" s="923" t="s">
        <v>93</v>
      </c>
      <c r="V10" s="923" t="s">
        <v>1029</v>
      </c>
      <c r="W10" s="923" t="s">
        <v>1027</v>
      </c>
      <c r="X10" s="924" t="s">
        <v>1028</v>
      </c>
      <c r="Y10" s="309" t="s">
        <v>1030</v>
      </c>
      <c r="Z10" s="2109" t="s">
        <v>92</v>
      </c>
      <c r="AA10" s="2111"/>
      <c r="AB10" s="1057" t="s">
        <v>1031</v>
      </c>
      <c r="AE10" s="766">
        <v>41</v>
      </c>
    </row>
    <row s="1650" customFormat="1" customHeight="1" ht="5.25" hidden="1">
      <c r="A11" s="1060"/>
      <c r="B11" s="1060"/>
      <c r="C11" s="1060"/>
      <c r="E11" s="1058"/>
      <c r="F11" s="2414" t="s">
        <v>419</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1032</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1033</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86</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A286E-B9B6-7EAF-2CE7-0.93CA9D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АО "ТЭК СПБ"</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343</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1034</v>
      </c>
      <c r="G9" s="2417" t="s">
        <v>1035</v>
      </c>
      <c r="H9" s="2418"/>
      <c r="I9" s="2135" t="s">
        <v>1036</v>
      </c>
      <c r="J9" s="2135"/>
      <c r="K9" s="2135" t="s">
        <v>1037</v>
      </c>
      <c r="L9" s="2135"/>
      <c r="M9" s="2135"/>
      <c r="N9" s="2135"/>
      <c r="O9" s="2135"/>
      <c r="P9" s="2135"/>
      <c r="Q9" s="2135"/>
      <c r="R9" s="2135"/>
      <c r="S9" s="2135"/>
      <c r="T9" s="2135"/>
      <c r="U9" s="2135"/>
      <c r="V9" s="2135"/>
      <c r="W9" s="2135"/>
      <c r="X9" s="2135"/>
      <c r="Y9" s="2135"/>
      <c r="Z9" s="2200" t="s">
        <v>1038</v>
      </c>
      <c r="AA9" s="2201"/>
      <c r="AB9" s="2135" t="s">
        <v>1039</v>
      </c>
      <c r="AC9" s="2135"/>
      <c r="AD9" s="2135"/>
      <c r="AE9" s="2135"/>
      <c r="AF9" s="2183" t="s">
        <v>1040</v>
      </c>
      <c r="AG9" s="2135" t="s">
        <v>1041</v>
      </c>
      <c r="AH9" s="2135"/>
      <c r="AI9" s="2183" t="s">
        <v>1042</v>
      </c>
      <c r="AJ9" s="2135" t="s">
        <v>1043</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1044</v>
      </c>
      <c r="L10" s="2109" t="s">
        <v>1045</v>
      </c>
      <c r="M10" s="2111"/>
      <c r="N10" s="2135" t="s">
        <v>1046</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1047</v>
      </c>
      <c r="M11" s="2183" t="s">
        <v>1048</v>
      </c>
      <c r="N11" s="2135" t="s">
        <v>1049</v>
      </c>
      <c r="O11" s="2135"/>
      <c r="P11" s="2426" t="s">
        <v>1030</v>
      </c>
      <c r="Q11" s="2426" t="s">
        <v>1050</v>
      </c>
      <c r="R11" s="2426" t="s">
        <v>1051</v>
      </c>
      <c r="S11" s="2426" t="s">
        <v>1052</v>
      </c>
      <c r="T11" s="2426"/>
      <c r="U11" s="2426"/>
      <c r="V11" s="2426"/>
      <c r="W11" s="2426"/>
      <c r="X11" s="2426"/>
      <c r="Y11" s="2426"/>
      <c r="Z11" s="2202"/>
      <c r="AA11" s="2203"/>
      <c r="AB11" s="2135" t="s">
        <v>1053</v>
      </c>
      <c r="AC11" s="2135"/>
      <c r="AD11" s="2109" t="s">
        <v>1054</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93</v>
      </c>
      <c r="J12" s="1161" t="s">
        <v>1055</v>
      </c>
      <c r="K12" s="2135"/>
      <c r="L12" s="2240"/>
      <c r="M12" s="2240"/>
      <c r="N12" s="2135"/>
      <c r="O12" s="2135"/>
      <c r="P12" s="2426"/>
      <c r="Q12" s="2426"/>
      <c r="R12" s="2426"/>
      <c r="S12" s="1142" t="s">
        <v>90</v>
      </c>
      <c r="T12" s="1142" t="s">
        <v>91</v>
      </c>
      <c r="U12" s="1142" t="s">
        <v>89</v>
      </c>
      <c r="V12" s="1142" t="s">
        <v>1056</v>
      </c>
      <c r="W12" s="1142" t="s">
        <v>89</v>
      </c>
      <c r="X12" s="1142" t="s">
        <v>1057</v>
      </c>
      <c r="Y12" s="1142" t="s">
        <v>1058</v>
      </c>
      <c r="Z12" s="2208"/>
      <c r="AA12" s="2209"/>
      <c r="AB12" s="1149" t="s">
        <v>1059</v>
      </c>
      <c r="AC12" s="1149" t="s">
        <v>1060</v>
      </c>
      <c r="AD12" s="1149" t="s">
        <v>1059</v>
      </c>
      <c r="AE12" s="1149" t="s">
        <v>1060</v>
      </c>
      <c r="AF12" s="2240"/>
      <c r="AG12" s="1162" t="s">
        <v>1061</v>
      </c>
      <c r="AH12" s="1162" t="s">
        <v>1062</v>
      </c>
      <c r="AI12" s="2240"/>
      <c r="AJ12" s="1162" t="s">
        <v>1061</v>
      </c>
      <c r="AK12" s="1162" t="s">
        <v>1062</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1063</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86</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A1158-2232-BD02-3F7F-0.F0D29AF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АО "ТЭК СПБ"</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343</v>
      </c>
      <c r="G9" s="2428"/>
      <c r="H9" s="2428"/>
      <c r="I9" s="2428"/>
      <c r="J9" s="2428"/>
      <c r="K9" s="1248"/>
      <c r="L9" s="1165"/>
      <c r="M9" s="1165"/>
      <c r="N9" s="1165"/>
      <c r="O9" s="1165"/>
      <c r="P9" s="1165"/>
      <c r="Q9" s="1165"/>
      <c r="R9" s="1165"/>
      <c r="S9" s="1165"/>
      <c r="T9" s="1165"/>
      <c r="U9" s="1165"/>
      <c r="V9" s="1165"/>
      <c r="W9" s="1163">
        <v>10</v>
      </c>
    </row>
    <row customHeight="1" ht="25.2">
      <c r="E10" s="1165"/>
      <c r="F10" s="2431" t="s">
        <v>92</v>
      </c>
      <c r="G10" s="2436" t="s">
        <v>1064</v>
      </c>
      <c r="H10" s="2434" t="s">
        <v>1065</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1066</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1067</v>
      </c>
      <c r="G14" s="2429" t="s">
        <v>1068</v>
      </c>
      <c r="H14" s="2429"/>
      <c r="I14" s="2429"/>
      <c r="J14" s="2429"/>
      <c r="K14" s="1242"/>
      <c r="W14" s="1163">
        <v>11</v>
      </c>
    </row>
    <row customHeight="1" ht="11.549999999999999">
      <c r="F15" s="1238">
        <v>1</v>
      </c>
      <c r="G15" s="698" t="s">
        <v>1069</v>
      </c>
      <c r="H15" s="1244">
        <f>SUM(I15:J15)</f>
        <v>0</v>
      </c>
      <c r="I15" s="1244">
        <f>SUM(I16:I27)</f>
        <v>0</v>
      </c>
      <c r="J15" s="1233"/>
      <c r="K15" s="1242"/>
      <c r="W15" s="1163">
        <v>11</v>
      </c>
    </row>
    <row customHeight="1" ht="24">
      <c r="F16" s="1238" t="s">
        <v>1070</v>
      </c>
      <c r="G16" s="1245" t="s">
        <v>1071</v>
      </c>
      <c r="H16" s="1244">
        <f>SUM(I16:J16)</f>
        <v>0</v>
      </c>
      <c r="I16" s="1243"/>
      <c r="J16" s="1233"/>
      <c r="K16" s="1242"/>
      <c r="W16" s="1163">
        <v>23</v>
      </c>
    </row>
    <row customHeight="1" ht="24">
      <c r="F17" s="1238" t="s">
        <v>1072</v>
      </c>
      <c r="G17" s="1245" t="s">
        <v>1073</v>
      </c>
      <c r="H17" s="1244">
        <f>SUM(I17:J17)</f>
        <v>0</v>
      </c>
      <c r="I17" s="1243"/>
      <c r="J17" s="1233"/>
      <c r="K17" s="1242"/>
      <c r="W17" s="1163">
        <v>23</v>
      </c>
    </row>
    <row customHeight="1" ht="35.699999999999996">
      <c r="F18" s="1238" t="s">
        <v>1074</v>
      </c>
      <c r="G18" s="1245" t="s">
        <v>1075</v>
      </c>
      <c r="H18" s="1244">
        <f>SUM(I18:J18)</f>
        <v>0</v>
      </c>
      <c r="I18" s="1243"/>
      <c r="J18" s="1233"/>
      <c r="K18" s="1242"/>
      <c r="W18" s="1163">
        <v>34</v>
      </c>
    </row>
    <row customHeight="1" ht="35.699999999999996">
      <c r="F19" s="1238" t="s">
        <v>1076</v>
      </c>
      <c r="G19" s="1245" t="s">
        <v>1077</v>
      </c>
      <c r="H19" s="1244">
        <f>SUM(I19:J19)</f>
        <v>0</v>
      </c>
      <c r="I19" s="1243"/>
      <c r="J19" s="1233"/>
      <c r="K19" s="1242"/>
      <c r="W19" s="1163">
        <v>34</v>
      </c>
    </row>
    <row customHeight="1" ht="48.29999999999999">
      <c r="F20" s="1238" t="s">
        <v>1078</v>
      </c>
      <c r="G20" s="1245" t="s">
        <v>1079</v>
      </c>
      <c r="H20" s="1244">
        <f>SUM(I20:J20)</f>
        <v>0</v>
      </c>
      <c r="I20" s="1243"/>
      <c r="J20" s="1233"/>
      <c r="K20" s="1242"/>
      <c r="W20" s="1163">
        <v>46</v>
      </c>
    </row>
    <row customHeight="1" ht="35.699999999999996">
      <c r="F21" s="1238" t="s">
        <v>1080</v>
      </c>
      <c r="G21" s="1245" t="s">
        <v>1081</v>
      </c>
      <c r="H21" s="1244">
        <f>SUM(I21:J21)</f>
        <v>0</v>
      </c>
      <c r="I21" s="1243"/>
      <c r="J21" s="1233"/>
      <c r="K21" s="1242"/>
      <c r="W21" s="1163">
        <v>34</v>
      </c>
    </row>
    <row customHeight="1" ht="35.699999999999996">
      <c r="F22" s="1238" t="s">
        <v>1082</v>
      </c>
      <c r="G22" s="1245" t="s">
        <v>1083</v>
      </c>
      <c r="H22" s="1244">
        <f>SUM(I22:J22)</f>
        <v>0</v>
      </c>
      <c r="I22" s="1243"/>
      <c r="J22" s="1233"/>
      <c r="K22" s="1242"/>
      <c r="W22" s="1163">
        <v>34</v>
      </c>
    </row>
    <row customHeight="1" ht="24">
      <c r="F23" s="1238" t="s">
        <v>1084</v>
      </c>
      <c r="G23" s="1245" t="s">
        <v>1085</v>
      </c>
      <c r="H23" s="1244">
        <f>SUM(I23:J23)</f>
        <v>0</v>
      </c>
      <c r="I23" s="1243"/>
      <c r="J23" s="1233"/>
      <c r="K23" s="1242"/>
      <c r="W23" s="1163">
        <v>23</v>
      </c>
    </row>
    <row customHeight="1" ht="24">
      <c r="F24" s="1238" t="s">
        <v>1086</v>
      </c>
      <c r="G24" s="1245" t="s">
        <v>1087</v>
      </c>
      <c r="H24" s="1244">
        <f>SUM(I24:J24)</f>
        <v>0</v>
      </c>
      <c r="I24" s="1243"/>
      <c r="J24" s="1233"/>
      <c r="K24" s="1242"/>
      <c r="W24" s="1163">
        <v>23</v>
      </c>
    </row>
    <row customHeight="1" ht="35.699999999999996">
      <c r="F25" s="1238" t="s">
        <v>1088</v>
      </c>
      <c r="G25" s="1245" t="s">
        <v>1089</v>
      </c>
      <c r="H25" s="1244">
        <f>SUM(I25:J25)</f>
        <v>0</v>
      </c>
      <c r="I25" s="1243"/>
      <c r="J25" s="1233"/>
      <c r="K25" s="1242"/>
      <c r="W25" s="1163">
        <v>34</v>
      </c>
    </row>
    <row customHeight="1" ht="35.699999999999996">
      <c r="F26" s="1238" t="s">
        <v>1090</v>
      </c>
      <c r="G26" s="1245" t="s">
        <v>1091</v>
      </c>
      <c r="H26" s="1244">
        <f>SUM(I26:J26)</f>
        <v>0</v>
      </c>
      <c r="I26" s="1243"/>
      <c r="J26" s="1233"/>
      <c r="K26" s="1242"/>
      <c r="W26" s="1163">
        <v>34</v>
      </c>
    </row>
    <row customHeight="1" ht="11.549999999999999">
      <c r="F27" s="1238" t="s">
        <v>1092</v>
      </c>
      <c r="G27" s="1245" t="s">
        <v>1093</v>
      </c>
      <c r="H27" s="1244">
        <f>SUM(I27:J27)</f>
        <v>0</v>
      </c>
      <c r="I27" s="1243"/>
      <c r="J27" s="1233"/>
      <c r="K27" s="1242"/>
      <c r="W27" s="1163">
        <v>11</v>
      </c>
    </row>
    <row customHeight="1" ht="11.549999999999999">
      <c r="F28" s="1238">
        <v>2</v>
      </c>
      <c r="G28" s="698" t="s">
        <v>1094</v>
      </c>
      <c r="H28" s="1244">
        <f>SUM(I28:J28)</f>
        <v>0</v>
      </c>
      <c r="I28" s="1244">
        <f>SUM(I29:I31)</f>
        <v>0</v>
      </c>
      <c r="J28" s="1233"/>
      <c r="K28" s="1242"/>
      <c r="W28" s="1163">
        <v>11</v>
      </c>
    </row>
    <row customHeight="1" ht="11.549999999999999">
      <c r="F29" s="1238" t="s">
        <v>757</v>
      </c>
      <c r="G29" s="1245" t="s">
        <v>1095</v>
      </c>
      <c r="H29" s="1244">
        <f>SUM(I29:J29)</f>
        <v>0</v>
      </c>
      <c r="I29" s="1243"/>
      <c r="J29" s="1233"/>
      <c r="K29" s="1242"/>
      <c r="W29" s="1163">
        <v>11</v>
      </c>
    </row>
    <row customHeight="1" ht="11.549999999999999">
      <c r="F30" s="1238" t="s">
        <v>350</v>
      </c>
      <c r="G30" s="1245" t="s">
        <v>1096</v>
      </c>
      <c r="H30" s="1244">
        <f>SUM(I30:J30)</f>
        <v>0</v>
      </c>
      <c r="I30" s="1243"/>
      <c r="J30" s="1233"/>
      <c r="K30" s="1242"/>
      <c r="W30" s="1163">
        <v>11</v>
      </c>
    </row>
    <row customHeight="1" ht="11.549999999999999">
      <c r="F31" s="1238" t="s">
        <v>353</v>
      </c>
      <c r="G31" s="1245" t="s">
        <v>1097</v>
      </c>
      <c r="H31" s="1244">
        <f>SUM(I31:J31)</f>
        <v>0</v>
      </c>
      <c r="I31" s="1243"/>
      <c r="J31" s="1233"/>
      <c r="K31" s="1242"/>
      <c r="W31" s="1163">
        <v>11</v>
      </c>
    </row>
    <row customHeight="1" ht="11.549999999999999">
      <c r="F32" s="1238">
        <v>3</v>
      </c>
      <c r="G32" s="698" t="s">
        <v>1098</v>
      </c>
      <c r="H32" s="1244">
        <f>SUM(I32:J32)</f>
        <v>0</v>
      </c>
      <c r="I32" s="1244">
        <f>SUM(I33:I34)</f>
        <v>0</v>
      </c>
      <c r="J32" s="1233"/>
      <c r="K32" s="1242"/>
      <c r="W32" s="1163">
        <v>11</v>
      </c>
    </row>
    <row customHeight="1" ht="48.29999999999999">
      <c r="F33" s="1238" t="s">
        <v>367</v>
      </c>
      <c r="G33" s="1245" t="s">
        <v>1099</v>
      </c>
      <c r="H33" s="1244">
        <f>SUM(I33:J33)</f>
        <v>0</v>
      </c>
      <c r="I33" s="1243"/>
      <c r="J33" s="1233"/>
      <c r="K33" s="1242"/>
      <c r="W33" s="1163">
        <v>46</v>
      </c>
    </row>
    <row customHeight="1" ht="11.549999999999999">
      <c r="F34" s="1238" t="s">
        <v>375</v>
      </c>
      <c r="G34" s="1245" t="s">
        <v>1100</v>
      </c>
      <c r="H34" s="1244">
        <f>SUM(I34:J34)</f>
        <v>0</v>
      </c>
      <c r="I34" s="1243"/>
      <c r="J34" s="1233"/>
      <c r="K34" s="1242"/>
      <c r="W34" s="1163">
        <v>11</v>
      </c>
    </row>
    <row customHeight="1" ht="11.549999999999999">
      <c r="F35" s="1238">
        <v>4</v>
      </c>
      <c r="G35" s="698" t="s">
        <v>1101</v>
      </c>
      <c r="H35" s="1244">
        <f>SUM(I35:J35)</f>
        <v>0</v>
      </c>
      <c r="I35" s="1243"/>
      <c r="J35" s="1233"/>
      <c r="K35" s="1242"/>
      <c r="W35" s="1163">
        <v>11</v>
      </c>
    </row>
    <row customHeight="1" ht="11.549999999999999">
      <c r="F36" s="1238"/>
      <c r="G36" s="701" t="s">
        <v>1102</v>
      </c>
      <c r="H36" s="1244">
        <f>SUM(I36:J36)</f>
        <v>0</v>
      </c>
      <c r="I36" s="1244">
        <f>SUM(I15,I28,I32,I35)</f>
        <v>0</v>
      </c>
      <c r="J36" s="1233"/>
      <c r="K36" s="1242"/>
      <c r="W36" s="1163">
        <v>11</v>
      </c>
    </row>
    <row customHeight="1" ht="29.25">
      <c r="F37" s="1239" t="s">
        <v>1103</v>
      </c>
      <c r="G37" s="2430" t="s">
        <v>1104</v>
      </c>
      <c r="H37" s="2430"/>
      <c r="I37" s="2430"/>
      <c r="J37" s="2430"/>
      <c r="K37" s="1242"/>
      <c r="W37" s="1163">
        <v>28</v>
      </c>
    </row>
    <row customHeight="1" ht="24">
      <c r="F38" s="1238" t="s">
        <v>113</v>
      </c>
      <c r="G38" s="698" t="s">
        <v>1105</v>
      </c>
      <c r="H38" s="1244">
        <f>SUM(I38:J38)</f>
        <v>0</v>
      </c>
      <c r="I38" s="1244">
        <f>SUM(I39,I44,I47)</f>
        <v>0</v>
      </c>
      <c r="J38" s="1233"/>
      <c r="K38" s="1242"/>
      <c r="W38" s="1163">
        <v>23</v>
      </c>
    </row>
    <row customHeight="1" ht="11.549999999999999">
      <c r="F39" s="1238" t="s">
        <v>1070</v>
      </c>
      <c r="G39" s="1245" t="s">
        <v>1069</v>
      </c>
      <c r="H39" s="1244">
        <f>SUM(I39:J39)</f>
        <v>0</v>
      </c>
      <c r="I39" s="1244">
        <f>SUM(I40:I43)</f>
        <v>0</v>
      </c>
      <c r="J39" s="1233"/>
      <c r="K39" s="1242"/>
      <c r="W39" s="1163">
        <v>11</v>
      </c>
    </row>
    <row customHeight="1" ht="24">
      <c r="F40" s="1238" t="s">
        <v>1106</v>
      </c>
      <c r="G40" s="1246" t="s">
        <v>1107</v>
      </c>
      <c r="H40" s="1244">
        <f>SUM(I40:J40)</f>
        <v>0</v>
      </c>
      <c r="I40" s="1243"/>
      <c r="J40" s="1233"/>
      <c r="K40" s="1242"/>
      <c r="W40" s="1163">
        <v>23</v>
      </c>
    </row>
    <row customHeight="1" ht="11.549999999999999">
      <c r="F41" s="1238" t="s">
        <v>1108</v>
      </c>
      <c r="G41" s="1246" t="s">
        <v>1109</v>
      </c>
      <c r="H41" s="1244">
        <f>SUM(I41:J41)</f>
        <v>0</v>
      </c>
      <c r="I41" s="1243"/>
      <c r="J41" s="1233"/>
      <c r="K41" s="1242"/>
      <c r="W41" s="1163">
        <v>11</v>
      </c>
    </row>
    <row customHeight="1" ht="11.549999999999999">
      <c r="F42" s="1238" t="s">
        <v>1110</v>
      </c>
      <c r="G42" s="1246" t="s">
        <v>1111</v>
      </c>
      <c r="H42" s="1244">
        <f>SUM(I42:J42)</f>
        <v>0</v>
      </c>
      <c r="I42" s="1243"/>
      <c r="J42" s="1233"/>
      <c r="K42" s="1242"/>
      <c r="W42" s="1163">
        <v>11</v>
      </c>
    </row>
    <row customHeight="1" ht="35.699999999999996">
      <c r="F43" s="1238" t="s">
        <v>1112</v>
      </c>
      <c r="G43" s="1246" t="s">
        <v>1113</v>
      </c>
      <c r="H43" s="1244">
        <f>SUM(I43:J43)</f>
        <v>0</v>
      </c>
      <c r="I43" s="1243"/>
      <c r="J43" s="1233"/>
      <c r="K43" s="1242"/>
      <c r="W43" s="1163">
        <v>34</v>
      </c>
    </row>
    <row customHeight="1" ht="11.549999999999999">
      <c r="F44" s="1238" t="s">
        <v>1072</v>
      </c>
      <c r="G44" s="1245" t="s">
        <v>1098</v>
      </c>
      <c r="H44" s="1244">
        <f>SUM(I44:J44)</f>
        <v>0</v>
      </c>
      <c r="I44" s="1244">
        <f>SUM(I45:I46)</f>
        <v>0</v>
      </c>
      <c r="J44" s="1233"/>
      <c r="K44" s="1242"/>
      <c r="W44" s="1163">
        <v>11</v>
      </c>
    </row>
    <row customHeight="1" ht="48.29999999999999">
      <c r="F45" s="1238" t="s">
        <v>1114</v>
      </c>
      <c r="G45" s="1246" t="s">
        <v>1099</v>
      </c>
      <c r="H45" s="1244">
        <f>SUM(I45:J45)</f>
        <v>0</v>
      </c>
      <c r="I45" s="1243"/>
      <c r="J45" s="1233"/>
      <c r="K45" s="1242"/>
      <c r="W45" s="1163">
        <v>46</v>
      </c>
    </row>
    <row customHeight="1" ht="11.549999999999999">
      <c r="F46" s="1238" t="s">
        <v>1115</v>
      </c>
      <c r="G46" s="1246" t="s">
        <v>1100</v>
      </c>
      <c r="H46" s="1244">
        <f>SUM(I46:J46)</f>
        <v>0</v>
      </c>
      <c r="I46" s="1243"/>
      <c r="J46" s="1233"/>
      <c r="K46" s="1242"/>
      <c r="W46" s="1163">
        <v>11</v>
      </c>
    </row>
    <row customHeight="1" ht="11.549999999999999">
      <c r="F47" s="1238" t="s">
        <v>1074</v>
      </c>
      <c r="G47" s="1245" t="s">
        <v>1116</v>
      </c>
      <c r="H47" s="1244">
        <f>SUM(I47:J47)</f>
        <v>0</v>
      </c>
      <c r="I47" s="1243"/>
      <c r="J47" s="1233"/>
      <c r="K47" s="1242"/>
      <c r="W47" s="1163">
        <v>11</v>
      </c>
    </row>
    <row customHeight="1" ht="24">
      <c r="F48" s="1238" t="s">
        <v>114</v>
      </c>
      <c r="G48" s="698" t="s">
        <v>1117</v>
      </c>
      <c r="H48" s="1244">
        <f>SUM(I48:J48)</f>
        <v>0</v>
      </c>
      <c r="I48" s="1244">
        <f>SUM(I49,I54,I57)</f>
        <v>0</v>
      </c>
      <c r="J48" s="1233"/>
      <c r="K48" s="1242"/>
      <c r="W48" s="1163">
        <v>23</v>
      </c>
    </row>
    <row customHeight="1" ht="11.549999999999999">
      <c r="F49" s="1238" t="s">
        <v>757</v>
      </c>
      <c r="G49" s="1245" t="s">
        <v>1069</v>
      </c>
      <c r="H49" s="1244">
        <f>SUM(I49:J49)</f>
        <v>0</v>
      </c>
      <c r="I49" s="1244">
        <f>SUM(I50:I53)</f>
        <v>0</v>
      </c>
      <c r="J49" s="1233"/>
      <c r="K49" s="1242"/>
      <c r="W49" s="1163">
        <v>11</v>
      </c>
    </row>
    <row customHeight="1" ht="24">
      <c r="F50" s="1238" t="s">
        <v>760</v>
      </c>
      <c r="G50" s="1246" t="s">
        <v>1107</v>
      </c>
      <c r="H50" s="1244">
        <f>SUM(I50:J50)</f>
        <v>0</v>
      </c>
      <c r="I50" s="1243"/>
      <c r="J50" s="1233"/>
      <c r="K50" s="1242"/>
      <c r="W50" s="1163">
        <v>23</v>
      </c>
    </row>
    <row customHeight="1" ht="11.549999999999999">
      <c r="F51" s="1238" t="s">
        <v>763</v>
      </c>
      <c r="G51" s="1246" t="s">
        <v>1109</v>
      </c>
      <c r="H51" s="1244">
        <f>SUM(I51:J51)</f>
        <v>0</v>
      </c>
      <c r="I51" s="1243"/>
      <c r="J51" s="1233"/>
      <c r="K51" s="1242"/>
      <c r="W51" s="1163">
        <v>11</v>
      </c>
    </row>
    <row customHeight="1" ht="11.549999999999999">
      <c r="F52" s="1238" t="s">
        <v>1118</v>
      </c>
      <c r="G52" s="1246" t="s">
        <v>1111</v>
      </c>
      <c r="H52" s="1244">
        <f>SUM(I52:J52)</f>
        <v>0</v>
      </c>
      <c r="I52" s="1243"/>
      <c r="J52" s="1233"/>
      <c r="K52" s="1242"/>
      <c r="W52" s="1163">
        <v>11</v>
      </c>
    </row>
    <row customHeight="1" ht="35.699999999999996">
      <c r="F53" s="1238" t="s">
        <v>1119</v>
      </c>
      <c r="G53" s="1246" t="s">
        <v>1113</v>
      </c>
      <c r="H53" s="1244">
        <f>SUM(I53:J53)</f>
        <v>0</v>
      </c>
      <c r="I53" s="1243"/>
      <c r="J53" s="1233"/>
      <c r="K53" s="1242"/>
      <c r="W53" s="1163">
        <v>34</v>
      </c>
    </row>
    <row customHeight="1" ht="11.549999999999999">
      <c r="F54" s="1238" t="s">
        <v>350</v>
      </c>
      <c r="G54" s="1245" t="s">
        <v>1098</v>
      </c>
      <c r="H54" s="1244">
        <f>SUM(I54:J54)</f>
        <v>0</v>
      </c>
      <c r="I54" s="1244">
        <f>SUM(I55:I56)</f>
        <v>0</v>
      </c>
      <c r="J54" s="1233"/>
      <c r="K54" s="1242"/>
      <c r="W54" s="1163">
        <v>11</v>
      </c>
    </row>
    <row customHeight="1" ht="48.29999999999999">
      <c r="F55" s="1238" t="s">
        <v>767</v>
      </c>
      <c r="G55" s="1246" t="s">
        <v>1099</v>
      </c>
      <c r="H55" s="1244">
        <f>SUM(I55:J55)</f>
        <v>0</v>
      </c>
      <c r="I55" s="1243"/>
      <c r="J55" s="1233"/>
      <c r="K55" s="1242"/>
      <c r="W55" s="1163">
        <v>46</v>
      </c>
    </row>
    <row customHeight="1" ht="11.549999999999999">
      <c r="F56" s="1238" t="s">
        <v>769</v>
      </c>
      <c r="G56" s="1246" t="s">
        <v>1100</v>
      </c>
      <c r="H56" s="1244">
        <f>SUM(I56:J56)</f>
        <v>0</v>
      </c>
      <c r="I56" s="1243"/>
      <c r="J56" s="1233"/>
      <c r="K56" s="1242"/>
      <c r="W56" s="1163">
        <v>11</v>
      </c>
    </row>
    <row customHeight="1" ht="11.549999999999999">
      <c r="F57" s="1238" t="s">
        <v>353</v>
      </c>
      <c r="G57" s="1245" t="s">
        <v>1116</v>
      </c>
      <c r="H57" s="1244">
        <f>SUM(I57:J57)</f>
        <v>0</v>
      </c>
      <c r="I57" s="1243"/>
      <c r="J57" s="1233"/>
      <c r="K57" s="1242"/>
      <c r="W57" s="1163">
        <v>11</v>
      </c>
    </row>
    <row customHeight="1" ht="11.549999999999999">
      <c r="F58" s="1238"/>
      <c r="G58" s="1247" t="s">
        <v>1102</v>
      </c>
      <c r="H58" s="1244">
        <f>SUM(I58:J58)</f>
        <v>0</v>
      </c>
      <c r="I58" s="1244">
        <f>SUM(I38,I48)</f>
        <v>0</v>
      </c>
      <c r="J58" s="1233"/>
      <c r="K58" s="1242"/>
      <c r="W58" s="1163">
        <v>11</v>
      </c>
    </row>
    <row customHeight="1" ht="10.5" hidden="1">
      <c r="A59" s="1174" t="s">
        <v>86</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6AF4E-CD59-0716-5AD7-0.2581872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АО "ТЭК СПБ"</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1120</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1121</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343</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92</v>
      </c>
      <c r="G11" s="2213" t="s">
        <v>1122</v>
      </c>
      <c r="H11" s="2445" t="s">
        <v>1123</v>
      </c>
      <c r="I11" s="2445" t="s">
        <v>1124</v>
      </c>
      <c r="J11" s="2446"/>
      <c r="K11" s="2446"/>
      <c r="L11" s="2446"/>
      <c r="M11" s="2446"/>
      <c r="N11" s="2446"/>
      <c r="O11" s="2217" t="s">
        <v>1125</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1125</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1125</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1126</v>
      </c>
      <c r="P12" s="2217"/>
      <c r="Q12" s="2217"/>
      <c r="R12" s="2217"/>
      <c r="S12" s="2217" t="s">
        <v>1127</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1128</v>
      </c>
      <c r="BU12" s="2395"/>
      <c r="BV12" s="2395"/>
      <c r="BW12" s="2441"/>
      <c r="BX12" s="2394" t="s">
        <v>1129</v>
      </c>
      <c r="BY12" s="2395"/>
      <c r="BZ12" s="2395"/>
      <c r="CA12" s="2441"/>
      <c r="CB12" s="2394" t="s">
        <v>1130</v>
      </c>
      <c r="CC12" s="2441"/>
      <c r="CD12" s="2394" t="s">
        <v>1131</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1132</v>
      </c>
      <c r="CZ12" s="2395"/>
      <c r="DA12" s="2395"/>
      <c r="DB12" s="2395"/>
      <c r="DC12" s="2395"/>
      <c r="DD12" s="2441"/>
      <c r="DE12" s="2394" t="s">
        <v>1133</v>
      </c>
      <c r="DF12" s="2441"/>
      <c r="DG12" s="2394" t="s">
        <v>1131</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1134</v>
      </c>
      <c r="P13" s="2217"/>
      <c r="Q13" s="2217"/>
      <c r="R13" s="2217"/>
      <c r="S13" s="2344" t="s">
        <v>1135</v>
      </c>
      <c r="T13" s="2396"/>
      <c r="U13" s="2135" t="s">
        <v>1136</v>
      </c>
      <c r="V13" s="2135"/>
      <c r="W13" s="2135"/>
      <c r="X13" s="2135"/>
      <c r="Y13" s="2135" t="s">
        <v>1137</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1138</v>
      </c>
      <c r="BU13" s="2396"/>
      <c r="BV13" s="2344" t="s">
        <v>1139</v>
      </c>
      <c r="BW13" s="2396"/>
      <c r="BX13" s="2344" t="s">
        <v>1140</v>
      </c>
      <c r="BY13" s="2396"/>
      <c r="BZ13" s="2344" t="s">
        <v>1141</v>
      </c>
      <c r="CA13" s="2396"/>
      <c r="CB13" s="2344" t="s">
        <v>1142</v>
      </c>
      <c r="CC13" s="2396"/>
      <c r="CD13" s="2344" t="s">
        <v>1143</v>
      </c>
      <c r="CE13" s="2396"/>
      <c r="CF13" s="2344" t="s">
        <v>1144</v>
      </c>
      <c r="CG13" s="2396"/>
      <c r="CH13" s="2394" t="s">
        <v>1145</v>
      </c>
      <c r="CI13" s="2395"/>
      <c r="CJ13" s="2395"/>
      <c r="CK13" s="2441"/>
      <c r="CL13" s="2444"/>
      <c r="CM13" s="2442"/>
      <c r="CN13" s="2442"/>
      <c r="CO13" s="2442"/>
      <c r="CP13" s="2442"/>
      <c r="CQ13" s="2442"/>
      <c r="CR13" s="2442"/>
      <c r="CS13" s="2442"/>
      <c r="CT13" s="2442"/>
      <c r="CU13" s="2442"/>
      <c r="CV13" s="2442"/>
      <c r="CW13" s="2442"/>
      <c r="CX13" s="2461"/>
      <c r="CY13" s="2344" t="s">
        <v>1146</v>
      </c>
      <c r="CZ13" s="2396"/>
      <c r="DA13" s="2344" t="s">
        <v>1147</v>
      </c>
      <c r="DB13" s="2396"/>
      <c r="DC13" s="2344" t="s">
        <v>1148</v>
      </c>
      <c r="DD13" s="2396"/>
      <c r="DE13" s="2344" t="s">
        <v>1149</v>
      </c>
      <c r="DF13" s="2396"/>
      <c r="DG13" s="2394" t="s">
        <v>1150</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1151</v>
      </c>
      <c r="P14" s="2396"/>
      <c r="Q14" s="2344" t="s">
        <v>1152</v>
      </c>
      <c r="R14" s="2396"/>
      <c r="S14" s="2345"/>
      <c r="T14" s="2221"/>
      <c r="U14" s="2344" t="s">
        <v>884</v>
      </c>
      <c r="V14" s="2396"/>
      <c r="W14" s="2344" t="s">
        <v>887</v>
      </c>
      <c r="X14" s="2396"/>
      <c r="Y14" s="2344" t="s">
        <v>884</v>
      </c>
      <c r="Z14" s="2396"/>
      <c r="AA14" s="2344" t="s">
        <v>894</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1153</v>
      </c>
      <c r="CI14" s="2396"/>
      <c r="CJ14" s="2344" t="s">
        <v>1154</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1155</v>
      </c>
      <c r="DH14" s="2396"/>
      <c r="DI14" s="2344" t="s">
        <v>1156</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874</v>
      </c>
      <c r="P16" s="2441"/>
      <c r="Q16" s="2394" t="s">
        <v>876</v>
      </c>
      <c r="R16" s="2441"/>
      <c r="S16" s="2394" t="s">
        <v>880</v>
      </c>
      <c r="T16" s="2441"/>
      <c r="U16" s="2394" t="s">
        <v>885</v>
      </c>
      <c r="V16" s="2441"/>
      <c r="W16" s="2394" t="s">
        <v>888</v>
      </c>
      <c r="X16" s="2441"/>
      <c r="Y16" s="2394" t="s">
        <v>892</v>
      </c>
      <c r="Z16" s="2441"/>
      <c r="AA16" s="2394" t="s">
        <v>895</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607</v>
      </c>
      <c r="BU16" s="2441"/>
      <c r="BV16" s="2394" t="s">
        <v>607</v>
      </c>
      <c r="BW16" s="2441"/>
      <c r="BX16" s="2394" t="s">
        <v>607</v>
      </c>
      <c r="BY16" s="2441"/>
      <c r="BZ16" s="2394" t="s">
        <v>607</v>
      </c>
      <c r="CA16" s="2441"/>
      <c r="CB16" s="2394" t="s">
        <v>1157</v>
      </c>
      <c r="CC16" s="2441"/>
      <c r="CD16" s="2394" t="s">
        <v>607</v>
      </c>
      <c r="CE16" s="2441"/>
      <c r="CF16" s="2394" t="s">
        <v>1158</v>
      </c>
      <c r="CG16" s="2441"/>
      <c r="CH16" s="2394" t="s">
        <v>1159</v>
      </c>
      <c r="CI16" s="2441"/>
      <c r="CJ16" s="2394" t="s">
        <v>1159</v>
      </c>
      <c r="CK16" s="2441"/>
      <c r="CL16" s="2444"/>
      <c r="CM16" s="2442"/>
      <c r="CN16" s="2442"/>
      <c r="CO16" s="2442"/>
      <c r="CP16" s="2442"/>
      <c r="CQ16" s="2442"/>
      <c r="CR16" s="2442"/>
      <c r="CS16" s="2442"/>
      <c r="CT16" s="2442"/>
      <c r="CU16" s="2442"/>
      <c r="CV16" s="2442"/>
      <c r="CW16" s="2442"/>
      <c r="CX16" s="2461"/>
      <c r="CY16" s="2344" t="s">
        <v>607</v>
      </c>
      <c r="CZ16" s="2396"/>
      <c r="DA16" s="2344" t="s">
        <v>607</v>
      </c>
      <c r="DB16" s="2396"/>
      <c r="DC16" s="2344" t="s">
        <v>607</v>
      </c>
      <c r="DD16" s="2396"/>
      <c r="DE16" s="2394" t="s">
        <v>1157</v>
      </c>
      <c r="DF16" s="2441"/>
      <c r="DG16" s="2394" t="s">
        <v>1160</v>
      </c>
      <c r="DH16" s="2441"/>
      <c r="DI16" s="2394" t="s">
        <v>1160</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1161</v>
      </c>
      <c r="P17" s="1199" t="s">
        <v>1162</v>
      </c>
      <c r="Q17" s="1199" t="s">
        <v>1161</v>
      </c>
      <c r="R17" s="1199" t="s">
        <v>1162</v>
      </c>
      <c r="S17" s="1199" t="s">
        <v>1161</v>
      </c>
      <c r="T17" s="1199" t="s">
        <v>1162</v>
      </c>
      <c r="U17" s="1199" t="s">
        <v>1161</v>
      </c>
      <c r="V17" s="1199" t="s">
        <v>1162</v>
      </c>
      <c r="W17" s="1199" t="s">
        <v>1161</v>
      </c>
      <c r="X17" s="1199" t="s">
        <v>1162</v>
      </c>
      <c r="Y17" s="1199" t="s">
        <v>1161</v>
      </c>
      <c r="Z17" s="1199" t="s">
        <v>1162</v>
      </c>
      <c r="AA17" s="1199" t="s">
        <v>1161</v>
      </c>
      <c r="AB17" s="1199" t="s">
        <v>1162</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1161</v>
      </c>
      <c r="BU17" s="1199" t="s">
        <v>1162</v>
      </c>
      <c r="BV17" s="1199" t="s">
        <v>1161</v>
      </c>
      <c r="BW17" s="1199" t="s">
        <v>1162</v>
      </c>
      <c r="BX17" s="1199" t="s">
        <v>1161</v>
      </c>
      <c r="BY17" s="1199" t="s">
        <v>1162</v>
      </c>
      <c r="BZ17" s="1199" t="s">
        <v>1161</v>
      </c>
      <c r="CA17" s="1199" t="s">
        <v>1162</v>
      </c>
      <c r="CB17" s="1199" t="s">
        <v>1161</v>
      </c>
      <c r="CC17" s="1199" t="s">
        <v>1162</v>
      </c>
      <c r="CD17" s="1199" t="s">
        <v>1161</v>
      </c>
      <c r="CE17" s="1199" t="s">
        <v>1162</v>
      </c>
      <c r="CF17" s="1199" t="s">
        <v>1161</v>
      </c>
      <c r="CG17" s="1199" t="s">
        <v>1162</v>
      </c>
      <c r="CH17" s="1199" t="s">
        <v>1161</v>
      </c>
      <c r="CI17" s="1199" t="s">
        <v>1162</v>
      </c>
      <c r="CJ17" s="1199" t="s">
        <v>1161</v>
      </c>
      <c r="CK17" s="1199" t="s">
        <v>1162</v>
      </c>
      <c r="CL17" s="2444"/>
      <c r="CM17" s="2442"/>
      <c r="CN17" s="2442"/>
      <c r="CO17" s="2442"/>
      <c r="CP17" s="2442"/>
      <c r="CQ17" s="2442"/>
      <c r="CR17" s="2442"/>
      <c r="CS17" s="2442"/>
      <c r="CT17" s="2442"/>
      <c r="CU17" s="2442"/>
      <c r="CV17" s="2442"/>
      <c r="CW17" s="2442"/>
      <c r="CX17" s="2461"/>
      <c r="CY17" s="1199" t="s">
        <v>1161</v>
      </c>
      <c r="CZ17" s="1199" t="s">
        <v>1162</v>
      </c>
      <c r="DA17" s="1199" t="s">
        <v>1161</v>
      </c>
      <c r="DB17" s="1199" t="s">
        <v>1162</v>
      </c>
      <c r="DC17" s="1199" t="s">
        <v>1161</v>
      </c>
      <c r="DD17" s="1199" t="s">
        <v>1162</v>
      </c>
      <c r="DE17" s="1199" t="s">
        <v>1161</v>
      </c>
      <c r="DF17" s="1199" t="s">
        <v>1162</v>
      </c>
      <c r="DG17" s="1199" t="s">
        <v>1161</v>
      </c>
      <c r="DH17" s="1199" t="s">
        <v>1162</v>
      </c>
      <c r="DI17" s="1199" t="s">
        <v>1161</v>
      </c>
      <c r="DJ17" s="1199" t="s">
        <v>1162</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419</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86</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8D3A5-2CA9-07AD-AECD-0.0E8E195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175</v>
      </c>
      <c r="D2" s="547"/>
      <c r="E2" s="671"/>
      <c r="F2" s="1769" t="str">
        <f>IF(TEMPLATE_SPHERE="HEAT","Гкал/час","тыс. куб. м/сутки")</f>
        <v>Гкал/час</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545"/>
      <c r="S5" s="513">
        <v>38</v>
      </c>
    </row>
    <row customHeight="1" ht="15.75">
      <c r="C6" s="184"/>
      <c r="D6" s="2184" t="str">
        <f>IF(org=0,"Не определено",org)</f>
        <v>АО "ТЭК СПБ"</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121</v>
      </c>
      <c r="S8" s="513">
        <v>1</v>
      </c>
    </row>
    <row customHeight="1" ht="15.75">
      <c r="C9" s="184"/>
      <c r="D9" s="719"/>
      <c r="E9" s="2375" t="s">
        <v>109</v>
      </c>
      <c r="F9" s="2376"/>
      <c r="G9" s="824" t="str">
        <f>IF(G8="","",INDEX(DIFFERENTIATION_UNMERGE_VD,MATCH(G8,DIFFERENTIATION_ID_DIFF,0)))</f>
        <v/>
      </c>
      <c r="H9" s="824">
        <f>IF(H8="","",INDEX(DIFFERENTIATION_UNMERGE_VD,MATCH(H8,DIFFERENTIATION_ID_DIFF,0)))</f>
        <v>0</v>
      </c>
      <c r="I9" s="2135" t="s">
        <v>344</v>
      </c>
      <c r="S9" s="513">
        <v>15</v>
      </c>
    </row>
    <row s="1643" customFormat="1" customHeight="1" ht="15.75">
      <c r="A10" s="767"/>
      <c r="C10" s="184"/>
      <c r="D10" s="719"/>
      <c r="E10" s="2375" t="s">
        <v>613</v>
      </c>
      <c r="F10" s="2376"/>
      <c r="G10" s="824" t="str">
        <f>IF(G8="","",INDEX(DIFFERENTIATION_UNMERGE_AREA,MATCH(G8,DIFFERENTIATION_ID_DIFF,0)))</f>
        <v/>
      </c>
      <c r="H10" s="824" t="str">
        <f>IF(H8="","",INDEX(DIFFERENTIATION_UNMERGE_AREA,MATCH(H8,DIFFERENTIATION_ID_DIFF,0)))</f>
        <v/>
      </c>
      <c r="I10" s="2135"/>
      <c r="R10" s="683"/>
      <c r="S10" s="766">
        <v>15</v>
      </c>
    </row>
    <row s="1643" customFormat="1" customHeight="1" ht="15.75">
      <c r="A11" s="767"/>
      <c r="C11" s="184"/>
      <c r="D11" s="719"/>
      <c r="E11" s="2375" t="s">
        <v>614</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343</v>
      </c>
      <c r="E12" s="2378"/>
      <c r="F12" s="2378"/>
      <c r="G12" s="895"/>
      <c r="H12" s="895"/>
      <c r="I12" s="2135"/>
      <c r="R12" s="683"/>
      <c r="S12" s="766">
        <v>15</v>
      </c>
    </row>
    <row customHeight="1" ht="35.699999999999996">
      <c r="C13" s="184"/>
      <c r="D13" s="769" t="s">
        <v>92</v>
      </c>
      <c r="E13" s="768" t="s">
        <v>345</v>
      </c>
      <c r="F13" s="768" t="s">
        <v>615</v>
      </c>
      <c r="G13" s="816" t="s">
        <v>346</v>
      </c>
      <c r="H13" s="762" t="s">
        <v>346</v>
      </c>
      <c r="I13" s="2135"/>
      <c r="S13" s="513">
        <v>34</v>
      </c>
    </row>
    <row customHeight="1" ht="15" hidden="1">
      <c r="C14" s="184"/>
      <c r="D14" s="601" t="s">
        <v>113</v>
      </c>
      <c r="E14" s="601" t="s">
        <v>114</v>
      </c>
      <c r="F14" s="601" t="s">
        <v>94</v>
      </c>
      <c r="G14" s="667" t="str">
        <f>G1&amp;".1"</f>
        <v>.1</v>
      </c>
      <c r="H14" s="667" t="str">
        <f>H1&amp;".1"</f>
        <v>4.1</v>
      </c>
      <c r="I14" s="297"/>
      <c r="S14" s="513">
        <v>0</v>
      </c>
    </row>
    <row customHeight="1" ht="15.75">
      <c r="A15" s="513"/>
      <c r="C15" s="534"/>
      <c r="D15" s="529">
        <v>1</v>
      </c>
      <c r="E15" s="1938" t="str">
        <f>TP_P_A</f>
        <v>Количество поданных заявок</v>
      </c>
      <c r="F15" s="529" t="s">
        <v>1163</v>
      </c>
      <c r="G15" s="693"/>
      <c r="H15" s="693"/>
      <c r="I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3">
        <v>15</v>
      </c>
    </row>
    <row customHeight="1" ht="15.75">
      <c r="A16" s="513"/>
      <c r="C16" s="534"/>
      <c r="D16" s="529">
        <v>2</v>
      </c>
      <c r="E16" s="1938" t="str">
        <f>TP_P_B</f>
        <v>Количество рассмотренных заявок</v>
      </c>
      <c r="F16" s="529" t="s">
        <v>1163</v>
      </c>
      <c r="G16" s="693"/>
      <c r="H16" s="693"/>
      <c r="I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1163</v>
      </c>
      <c r="G17" s="693"/>
      <c r="H17" s="693"/>
      <c r="I17" s="216" t="str">
        <f>TP_P_NOTE_V</f>
        <v>Указывается количество заявок с решением об отказе в течение отчетного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349</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3">
        <v>57</v>
      </c>
    </row>
    <row customHeight="1" ht="15" hidden="1">
      <c r="D20" s="517" t="s">
        <v>1164</v>
      </c>
      <c r="E20" s="696"/>
      <c r="F20" s="517"/>
      <c r="G20" s="517"/>
      <c r="H20" s="517"/>
      <c r="I20" s="1771"/>
      <c r="S20" s="513">
        <v>0</v>
      </c>
    </row>
    <row customHeight="1" ht="29.25">
      <c r="C21" s="459"/>
      <c r="D21" s="547" t="s">
        <v>356</v>
      </c>
      <c r="E21" s="678"/>
      <c r="F21" s="1769" t="str">
        <f>IF(TEMPLATE_SPHERE="HEAT","Гкал/час","тыс. куб. м/сутки")</f>
        <v>Гкал/час</v>
      </c>
      <c r="G21" s="688"/>
      <c r="H21" s="688"/>
      <c r="I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3">
        <v>28</v>
      </c>
    </row>
    <row customHeight="1" ht="15.75">
      <c r="A22" s="513"/>
      <c r="C22" s="513"/>
      <c r="D22" s="355"/>
      <c r="E22" s="588" t="s">
        <v>1165</v>
      </c>
      <c r="F22" s="580"/>
      <c r="G22" s="580"/>
      <c r="H22" s="580"/>
      <c r="I22" s="2179"/>
      <c r="R22" s="513"/>
      <c r="S22" s="513">
        <v>15</v>
      </c>
    </row>
    <row customHeight="1" ht="22.5" hidden="1">
      <c r="A23" s="457" t="s">
        <v>86</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329B9-E03B-1FE2-EF92-0.A121F42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АО "ТЭК СПБ"</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343</v>
      </c>
      <c r="E9" s="2217"/>
      <c r="F9" s="2217"/>
      <c r="G9" s="2397" t="s">
        <v>344</v>
      </c>
      <c r="Q9" s="91">
        <v>14</v>
      </c>
    </row>
    <row customHeight="1" ht="24">
      <c r="C10" s="104"/>
      <c r="D10" s="113" t="s">
        <v>92</v>
      </c>
      <c r="E10" s="116" t="s">
        <v>345</v>
      </c>
      <c r="F10" s="116" t="s">
        <v>433</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349</v>
      </c>
      <c r="G12" s="159"/>
      <c r="Q12" s="91">
        <v>62</v>
      </c>
    </row>
    <row customHeight="1" ht="24">
      <c r="A13" s="200"/>
      <c r="C13" s="104"/>
      <c r="D13" s="155" t="s">
        <v>1070</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349</v>
      </c>
      <c r="G13" s="159"/>
      <c r="Q13" s="91">
        <v>23</v>
      </c>
    </row>
    <row customHeight="1" ht="14.699999999999998">
      <c r="A14" s="200"/>
      <c r="C14" s="104"/>
      <c r="D14" s="155" t="s">
        <v>1106</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1166</v>
      </c>
      <c r="F15" s="209"/>
      <c r="G15" s="2179"/>
      <c r="Q15" s="91">
        <v>15</v>
      </c>
    </row>
    <row customHeight="1" ht="14.699999999999998">
      <c r="A16" s="200"/>
      <c r="C16" s="104"/>
      <c r="D16" s="155" t="s">
        <v>1072</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349</v>
      </c>
      <c r="G16" s="345"/>
      <c r="Q16" s="91">
        <v>14</v>
      </c>
    </row>
    <row customHeight="1" ht="14.699999999999998">
      <c r="A17" s="200"/>
      <c r="C17" s="104"/>
      <c r="D17" s="155" t="s">
        <v>1114</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1167</v>
      </c>
      <c r="F18" s="346"/>
      <c r="G18" s="2179"/>
      <c r="I18" s="358"/>
      <c r="J18" s="358"/>
      <c r="Q18" s="350">
        <v>21</v>
      </c>
    </row>
    <row s="1643" customFormat="1" customHeight="1" ht="256.5" hidden="1">
      <c r="A19" s="351"/>
      <c r="B19" s="425"/>
      <c r="C19" s="384"/>
      <c r="D19" s="892" t="s">
        <v>1074</v>
      </c>
      <c r="E19" s="891" t="s">
        <v>1168</v>
      </c>
      <c r="F19" s="393"/>
      <c r="G19" s="345" t="s">
        <v>1169</v>
      </c>
      <c r="I19" s="508"/>
      <c r="J19" s="508"/>
      <c r="Q19" s="766">
        <v>0</v>
      </c>
    </row>
    <row s="1643" customFormat="1" customHeight="1" ht="14.699999999999998">
      <c r="A20" s="351"/>
      <c r="B20" s="154"/>
      <c r="C20" s="315"/>
      <c r="D20" s="893">
        <v>2</v>
      </c>
      <c r="E20" s="338" t="s">
        <v>1170</v>
      </c>
      <c r="F20" s="206" t="s">
        <v>349</v>
      </c>
      <c r="G20" s="345"/>
      <c r="I20" s="358"/>
      <c r="J20" s="358"/>
      <c r="Q20" s="350">
        <v>14</v>
      </c>
    </row>
    <row s="1643" customFormat="1" customHeight="1" ht="18.75" hidden="1">
      <c r="A21" s="351"/>
      <c r="B21" s="154"/>
      <c r="C21" s="315"/>
      <c r="D21" s="341" t="s">
        <v>685</v>
      </c>
      <c r="E21" s="340"/>
      <c r="F21" s="339"/>
      <c r="G21" s="349"/>
      <c r="H21" s="342"/>
      <c r="I21" s="358"/>
      <c r="J21" s="358"/>
      <c r="Q21" s="350">
        <v>0</v>
      </c>
    </row>
    <row customHeight="1" ht="15.75">
      <c r="A22" s="200"/>
      <c r="C22" s="104"/>
      <c r="D22" s="117"/>
      <c r="E22" s="211" t="s">
        <v>365</v>
      </c>
      <c r="F22" s="346"/>
      <c r="G22" s="347"/>
      <c r="Q22" s="91">
        <v>15</v>
      </c>
    </row>
    <row s="1643" customFormat="1" customHeight="1" ht="22.5" hidden="1">
      <c r="A23" s="351"/>
      <c r="B23" s="1168"/>
      <c r="C23" s="384"/>
      <c r="D23" s="1681" t="s">
        <v>114</v>
      </c>
      <c r="E23" s="205" t="s">
        <v>1171</v>
      </c>
      <c r="F23" s="1678" t="s">
        <v>349</v>
      </c>
      <c r="G23" s="353"/>
      <c r="I23" s="1632"/>
      <c r="J23" s="1632"/>
      <c r="Q23" s="1639">
        <v>0</v>
      </c>
    </row>
    <row s="1643" customFormat="1" customHeight="1" ht="14.25" hidden="1">
      <c r="A24" s="351"/>
      <c r="B24" s="1168"/>
      <c r="C24" s="384"/>
      <c r="D24" s="1681" t="s">
        <v>757</v>
      </c>
      <c r="E24" s="1680" t="s">
        <v>1172</v>
      </c>
      <c r="F24" s="1678" t="s">
        <v>349</v>
      </c>
      <c r="G24" s="345"/>
      <c r="I24" s="1632"/>
      <c r="J24" s="1632"/>
      <c r="Q24" s="1639">
        <v>0</v>
      </c>
    </row>
    <row s="1643" customFormat="1" customHeight="1" ht="14.25" hidden="1">
      <c r="A25" s="351"/>
      <c r="B25" s="1168"/>
      <c r="C25" s="384"/>
      <c r="D25" s="1681" t="s">
        <v>760</v>
      </c>
      <c r="E25" s="203"/>
      <c r="F25" s="393"/>
      <c r="G25" s="2177" t="s">
        <v>1173</v>
      </c>
      <c r="I25" s="1632"/>
      <c r="J25" s="1632"/>
      <c r="Q25" s="1639">
        <v>0</v>
      </c>
    </row>
    <row s="1643" customFormat="1" customHeight="1" ht="22.5" hidden="1">
      <c r="A26" s="351"/>
      <c r="B26" s="1168"/>
      <c r="C26" s="384"/>
      <c r="D26" s="355"/>
      <c r="E26" s="357" t="s">
        <v>1174</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86</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F5DBD-B22F-F026-53FB-0.A390ABEF}" mc:Ignorable="x14ac xr xr2 xr3">
  <sheetPr>
    <tabColor theme="6" tint="0.4"/>
  </sheetPr>
  <dimension ref="A1:M44"/>
  <sheetViews>
    <sheetView topLeftCell="A1" showGridLines="0" zoomScale="50" workbookViewId="0">
      <selection activeCell="J23" sqref="J23"/>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175</v>
      </c>
      <c r="D2" s="1681"/>
      <c r="E2" s="207"/>
      <c r="F2" s="1678"/>
      <c r="G2" s="1678" t="s">
        <v>349</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175</v>
      </c>
      <c r="D4" s="1681"/>
      <c r="E4" s="213" t="s">
        <v>1175</v>
      </c>
      <c r="F4" s="1678"/>
      <c r="G4" s="265"/>
      <c r="H4" s="1678" t="s">
        <v>349</v>
      </c>
      <c r="K4" s="1632"/>
      <c r="L4" s="1632"/>
      <c r="M4" s="1639">
        <v>0</v>
      </c>
    </row>
    <row s="1643" customFormat="1" customHeight="1" ht="14.25" hidden="1">
      <c r="A5" s="1370"/>
      <c r="B5" s="1168"/>
      <c r="C5" s="352"/>
      <c r="K5" s="1632"/>
      <c r="L5" s="1632"/>
      <c r="M5" s="1639">
        <v>0</v>
      </c>
    </row>
    <row s="1643" customFormat="1" customHeight="1" ht="18.75" hidden="1">
      <c r="A6" s="1691"/>
      <c r="B6" s="1168"/>
      <c r="C6" s="1738" t="s">
        <v>175</v>
      </c>
      <c r="D6" s="1681"/>
      <c r="E6" s="214" t="s">
        <v>1176</v>
      </c>
      <c r="F6" s="1678"/>
      <c r="G6" s="265"/>
      <c r="H6" s="1678" t="s">
        <v>349</v>
      </c>
      <c r="K6" s="1632"/>
      <c r="L6" s="1632"/>
      <c r="M6" s="1639">
        <v>0</v>
      </c>
    </row>
    <row s="1643" customFormat="1" customHeight="1" ht="14.25" hidden="1">
      <c r="A7" s="1370"/>
      <c r="B7" s="1168"/>
      <c r="C7" s="352"/>
      <c r="K7" s="1632"/>
      <c r="L7" s="1632"/>
      <c r="M7" s="1639">
        <v>0</v>
      </c>
    </row>
    <row s="1643" customFormat="1" customHeight="1" ht="18.75" hidden="1">
      <c r="A8" s="1691"/>
      <c r="B8" s="1168"/>
      <c r="C8" s="1738" t="s">
        <v>175</v>
      </c>
      <c r="D8" s="1681"/>
      <c r="E8" s="214" t="s">
        <v>1177</v>
      </c>
      <c r="F8" s="1678"/>
      <c r="G8" s="265"/>
      <c r="H8" s="1678" t="s">
        <v>349</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175</v>
      </c>
      <c r="D10" s="1681"/>
      <c r="E10" s="214" t="s">
        <v>1178</v>
      </c>
      <c r="F10" s="1678"/>
      <c r="G10" s="1682"/>
      <c r="H10" s="1678" t="s">
        <v>349</v>
      </c>
      <c r="K10" s="1632"/>
      <c r="L10" s="1632" t="s">
        <v>1179</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АО "ТЭК СПБ"</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343</v>
      </c>
      <c r="E18" s="2217"/>
      <c r="F18" s="2217"/>
      <c r="G18" s="2217"/>
      <c r="H18" s="2217"/>
      <c r="I18" s="2397" t="s">
        <v>344</v>
      </c>
      <c r="M18" s="91">
        <v>21</v>
      </c>
    </row>
    <row customHeight="1" ht="22.049999999999997">
      <c r="C19" s="104"/>
      <c r="D19" s="113" t="s">
        <v>92</v>
      </c>
      <c r="E19" s="116" t="s">
        <v>345</v>
      </c>
      <c r="F19" s="116"/>
      <c r="G19" s="116" t="s">
        <v>346</v>
      </c>
      <c r="H19" s="116" t="s">
        <v>433</v>
      </c>
      <c r="I19" s="2397"/>
      <c r="M19" s="91">
        <v>21</v>
      </c>
    </row>
    <row customHeight="1" ht="12" hidden="1">
      <c r="C20" s="104"/>
      <c r="D20" s="95"/>
      <c r="E20" s="95"/>
      <c r="F20" s="95"/>
      <c r="G20" s="95"/>
      <c r="H20" s="95"/>
      <c r="I20" s="95"/>
      <c r="M20" s="91">
        <v>0</v>
      </c>
    </row>
    <row customHeight="1" ht="14.699999999999998">
      <c r="A21" s="1691"/>
      <c r="C21" s="104"/>
      <c r="D21" s="155">
        <v>1</v>
      </c>
      <c r="E21" s="2469" t="s">
        <v>1180</v>
      </c>
      <c r="F21" s="2469"/>
      <c r="G21" s="2469"/>
      <c r="H21" s="2469"/>
      <c r="I21" s="216"/>
      <c r="M21" s="91">
        <v>14</v>
      </c>
    </row>
    <row customHeight="1" ht="21">
      <c r="A22" s="1691"/>
      <c r="C22" s="104"/>
      <c r="D22" s="155" t="s">
        <v>1070</v>
      </c>
      <c r="E22" s="202" t="s">
        <v>1181</v>
      </c>
      <c r="F22" s="206"/>
      <c r="G22" s="1745">
        <v>44635</v>
      </c>
      <c r="H22" s="206" t="s">
        <v>349</v>
      </c>
      <c r="I22" s="159" t="s">
        <v>1182</v>
      </c>
      <c r="M22" s="91">
        <v>20</v>
      </c>
    </row>
    <row customHeight="1" ht="60">
      <c r="A23" s="1691"/>
      <c r="C23" s="104"/>
      <c r="D23" s="155" t="s">
        <v>1072</v>
      </c>
      <c r="E23" s="202" t="s">
        <v>1183</v>
      </c>
      <c r="F23" s="206"/>
      <c r="G23" s="4157" t="s">
        <v>1184</v>
      </c>
      <c r="H23" s="221" t="s">
        <v>1185</v>
      </c>
      <c r="I23" s="266" t="s">
        <v>1186</v>
      </c>
      <c r="M23" s="91">
        <v>57</v>
      </c>
    </row>
    <row customHeight="1" ht="54.75">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349</v>
      </c>
      <c r="H24" s="221" t="s">
        <v>1187</v>
      </c>
      <c r="I24" s="267" t="s">
        <v>680</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60.75">
      <c r="A26" s="1691"/>
      <c r="C26" s="104"/>
      <c r="D26" s="155" t="s">
        <v>367</v>
      </c>
      <c r="E26" s="207" t="s">
        <v>1188</v>
      </c>
      <c r="F26" s="206"/>
      <c r="G26" s="206" t="s">
        <v>349</v>
      </c>
      <c r="H26" s="221" t="s">
        <v>1189</v>
      </c>
      <c r="I26" s="2177" t="s">
        <v>1190</v>
      </c>
      <c r="M26" s="91">
        <v>14</v>
      </c>
    </row>
    <row customHeight="1" ht="15.75">
      <c r="A27" s="1691" t="s">
        <v>113</v>
      </c>
      <c r="C27" s="104"/>
      <c r="D27" s="117"/>
      <c r="E27" s="211" t="s">
        <v>365</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01">
      <c r="A29" s="1691"/>
      <c r="C29" s="104"/>
      <c r="D29" s="155" t="s">
        <v>802</v>
      </c>
      <c r="E29" s="213" t="s">
        <v>1175</v>
      </c>
      <c r="F29" s="206"/>
      <c r="G29" s="265" t="s">
        <v>1191</v>
      </c>
      <c r="H29" s="206" t="s">
        <v>349</v>
      </c>
      <c r="I29" s="2177" t="s">
        <v>1192</v>
      </c>
      <c r="M29" s="91">
        <v>20</v>
      </c>
    </row>
    <row customHeight="1" ht="15.75">
      <c r="A30" s="1691" t="s">
        <v>114</v>
      </c>
      <c r="C30" s="104"/>
      <c r="D30" s="117"/>
      <c r="E30" s="211" t="s">
        <v>365</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356</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5">
      <c r="A33" s="1691"/>
      <c r="C33" s="104"/>
      <c r="D33" s="155" t="s">
        <v>1193</v>
      </c>
      <c r="E33" s="214" t="s">
        <v>1176</v>
      </c>
      <c r="F33" s="206"/>
      <c r="G33" s="265" t="s">
        <v>1194</v>
      </c>
      <c r="H33" s="206" t="s">
        <v>349</v>
      </c>
      <c r="I33" s="2177" t="s">
        <v>1195</v>
      </c>
      <c r="M33" s="91">
        <v>14</v>
      </c>
    </row>
    <row customHeight="1" ht="15.75">
      <c r="A34" s="1691" t="s">
        <v>94</v>
      </c>
      <c r="C34" s="104"/>
      <c r="D34" s="117"/>
      <c r="E34" s="212" t="s">
        <v>365</v>
      </c>
      <c r="F34" s="208"/>
      <c r="G34" s="208"/>
      <c r="H34" s="209"/>
      <c r="I34" s="2179"/>
      <c r="M34" s="91">
        <v>15</v>
      </c>
    </row>
    <row customHeight="1" ht="25.2">
      <c r="A35" s="1691"/>
      <c r="C35" s="104"/>
      <c r="D35" s="155" t="s">
        <v>930</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93">
      <c r="A36" s="1691"/>
      <c r="C36" s="104"/>
      <c r="D36" s="155" t="s">
        <v>1196</v>
      </c>
      <c r="E36" s="214" t="s">
        <v>1177</v>
      </c>
      <c r="F36" s="206"/>
      <c r="G36" s="265" t="s">
        <v>1197</v>
      </c>
      <c r="H36" s="206" t="s">
        <v>349</v>
      </c>
      <c r="I36" s="2151" t="s">
        <v>1198</v>
      </c>
      <c r="M36" s="91">
        <v>14</v>
      </c>
    </row>
    <row customHeight="1" ht="15.75">
      <c r="A37" s="1691" t="s">
        <v>95</v>
      </c>
      <c r="C37" s="104"/>
      <c r="D37" s="117"/>
      <c r="E37" s="212" t="s">
        <v>365</v>
      </c>
      <c r="F37" s="208"/>
      <c r="G37" s="208"/>
      <c r="H37" s="209"/>
      <c r="I37" s="2151"/>
      <c r="M37" s="91">
        <v>15</v>
      </c>
    </row>
    <row customHeight="1" ht="27.299999999999997">
      <c r="A38" s="1691"/>
      <c r="C38" s="104"/>
      <c r="D38" s="155" t="s">
        <v>931</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5">
      <c r="A39" s="1691"/>
      <c r="C39" s="104"/>
      <c r="D39" s="155" t="s">
        <v>932</v>
      </c>
      <c r="E39" s="214" t="s">
        <v>1178</v>
      </c>
      <c r="F39" s="206"/>
      <c r="G39" s="215" t="s">
        <v>1199</v>
      </c>
      <c r="H39" s="206" t="s">
        <v>349</v>
      </c>
      <c r="I39" s="2177" t="s">
        <v>1200</v>
      </c>
      <c r="L39" s="163" t="s">
        <v>1179</v>
      </c>
      <c r="M39" s="91">
        <v>14</v>
      </c>
    </row>
    <row s="1643" customFormat="1" customHeight="1" ht="18.75">
      <c r="A40" s="1691"/>
      <c r="B40" s="1374"/>
      <c r="C40" s="1738" t="s">
        <v>175</v>
      </c>
      <c r="D40" s="2212" t="s">
        <v>933</v>
      </c>
      <c r="E40" s="214" t="s">
        <v>1178</v>
      </c>
      <c r="F40" s="2585"/>
      <c r="G40" s="2493" t="s">
        <v>1201</v>
      </c>
      <c r="H40" s="2585" t="s">
        <v>349</v>
      </c>
      <c r="I40" s="1643"/>
      <c r="J40" s="1643"/>
      <c r="K40" s="1632"/>
      <c r="L40" s="1632" t="s">
        <v>1179</v>
      </c>
      <c r="M40" s="1643">
        <v>0</v>
      </c>
    </row>
    <row customHeight="1" ht="15.75">
      <c r="A41" s="1691" t="s">
        <v>115</v>
      </c>
      <c r="C41" s="104"/>
      <c r="D41" s="117"/>
      <c r="E41" s="212" t="s">
        <v>365</v>
      </c>
      <c r="F41" s="208"/>
      <c r="G41" s="208"/>
      <c r="H41" s="209"/>
      <c r="I41" s="2179"/>
      <c r="M41" s="91">
        <v>15</v>
      </c>
    </row>
    <row s="1831" customFormat="1" customHeight="1" ht="3">
      <c r="A42" s="1691"/>
      <c r="K42" s="204"/>
      <c r="L42" s="204"/>
      <c r="M42" s="148">
        <v>3</v>
      </c>
    </row>
    <row customHeight="1" ht="26.25">
      <c r="D43" s="1689" t="s">
        <v>852</v>
      </c>
      <c r="E43"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93"/>
      <c r="G43" s="2293"/>
      <c r="H43" s="2293"/>
      <c r="I43" s="2293"/>
      <c r="M43" s="91">
        <v>25</v>
      </c>
    </row>
    <row customHeight="1" ht="22.5" hidden="1">
      <c r="A44" s="1370" t="s">
        <v>86</v>
      </c>
      <c r="B44" s="154">
        <v>0</v>
      </c>
      <c r="C44" s="105">
        <v>3</v>
      </c>
      <c r="D44" s="91">
        <v>6</v>
      </c>
      <c r="E44" s="91">
        <v>63</v>
      </c>
      <c r="F44" s="91">
        <v>0</v>
      </c>
      <c r="G44" s="91">
        <v>35</v>
      </c>
      <c r="H44" s="91">
        <v>35</v>
      </c>
      <c r="I44" s="91">
        <v>91</v>
      </c>
      <c r="J44" s="91">
        <v>68</v>
      </c>
      <c r="K44" s="163">
        <v>10</v>
      </c>
      <c r="L44" s="163">
        <v>10</v>
      </c>
      <c r="M44"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4403C034-BD5A-B857-A881-0.B7E7FA13}"/>
    <hyperlink ref="H26" r:id="rId3" tooltip="https://portal.eias.ru/Portal/DownloadPage.aspx?type=12&amp;guid=469ef8df-fc59-402f-94f6-92bad6fd03ce" xr:uid="{5E00BE35-CC3A-EC72-438B-0.BF99E29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58A45-6088-ECF8-3F4D-0.4C3C968D}" mc:Ignorable="x14ac xr xr2 xr3">
  <sheetPr>
    <tabColor theme="6" tint="0.4"/>
  </sheetPr>
  <dimension ref="A1:AH392"/>
  <sheetViews>
    <sheetView topLeftCell="A1" showGridLines="0" zoomScale="90" workbookViewId="0">
      <selection activeCell="A333" sqref="A333:AH334"/>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158</v>
      </c>
      <c r="B2" s="1788" t="s">
        <v>159</v>
      </c>
      <c r="C2" s="377"/>
      <c r="D2" s="352"/>
      <c r="E2" s="1039"/>
      <c r="F2" s="1039"/>
      <c r="G2" s="2435" t="str">
        <f>INDEX(PT_DIFFERENTIATION_NTAR,MATCH(B2,PT_DIFFERENTIATION_NTAR_ID,0))</f>
        <v/>
      </c>
      <c r="H2" s="1872"/>
      <c r="I2" s="1747"/>
      <c r="J2" s="1781"/>
      <c r="K2" s="1873"/>
      <c r="L2" s="1872" t="s">
        <v>349</v>
      </c>
      <c r="M2" s="1883"/>
      <c r="N2" s="342"/>
      <c r="O2" s="1632"/>
      <c r="P2" s="1632"/>
      <c r="AH2" s="1639">
        <v>0</v>
      </c>
    </row>
    <row s="1643" customFormat="1" customHeight="1" ht="18.75" hidden="1">
      <c r="A3" s="1788"/>
      <c r="B3" s="1788"/>
      <c r="C3" s="377" t="s">
        <v>1202</v>
      </c>
      <c r="D3" s="352"/>
      <c r="E3" s="1039"/>
      <c r="F3" s="1039"/>
      <c r="G3" s="2435"/>
      <c r="H3" s="1508"/>
      <c r="I3" s="659" t="s">
        <v>1203</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158</v>
      </c>
      <c r="B5" s="1788" t="s">
        <v>159</v>
      </c>
      <c r="C5" s="377"/>
      <c r="D5" s="352"/>
      <c r="E5" s="1039"/>
      <c r="F5" s="1039"/>
      <c r="G5" s="2435" t="str">
        <f>INDEX(PT_DIFFERENTIATION_NTAR,MATCH(B5,PT_DIFFERENTIATION_NTAR_ID,0))</f>
        <v/>
      </c>
      <c r="H5" s="1872"/>
      <c r="I5" s="1747"/>
      <c r="J5" s="1781"/>
      <c r="K5" s="1786"/>
      <c r="L5" s="1872" t="s">
        <v>349</v>
      </c>
      <c r="M5" s="1883"/>
      <c r="N5" s="342"/>
      <c r="O5" s="1632"/>
      <c r="P5" s="1632"/>
      <c r="AH5" s="1639">
        <v>0</v>
      </c>
    </row>
    <row s="1643" customFormat="1" customHeight="1" ht="18.75" hidden="1">
      <c r="A6" s="1788"/>
      <c r="B6" s="1788"/>
      <c r="C6" s="377" t="s">
        <v>1204</v>
      </c>
      <c r="D6" s="352"/>
      <c r="E6" s="1039"/>
      <c r="F6" s="1039"/>
      <c r="G6" s="2435"/>
      <c r="H6" s="1508"/>
      <c r="I6" s="659" t="s">
        <v>1203</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349</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349</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изменении тарифов</v>
      </c>
      <c r="G16" s="2272" t="str">
        <f>IF(TITLE_DATE_PR_CHANGE="",IF(TITLE_DATE_PR="","",TITLE_DATE_PR),TITLE_DATE_PR_CHANGE)</f>
        <v>46010</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изменении тарифов</v>
      </c>
      <c r="G17" s="2259" t="str">
        <f>IF(TITLE_NUMBER_PR_CHANGE="",IF(TITLE_NUMBER_PR="","",TITLE_NUMBER_PR),TITLE_NUMBER_PR_CHANGE)</f>
        <v>266-р</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343</v>
      </c>
      <c r="F19" s="2217"/>
      <c r="G19" s="2217"/>
      <c r="H19" s="2217"/>
      <c r="I19" s="2217"/>
      <c r="J19" s="2217"/>
      <c r="K19" s="2217"/>
      <c r="L19" s="2217"/>
      <c r="M19" s="2397" t="s">
        <v>344</v>
      </c>
      <c r="AH19" s="382">
        <v>21</v>
      </c>
    </row>
    <row customHeight="1" ht="22.049999999999997">
      <c r="D20" s="384"/>
      <c r="E20" s="2285" t="s">
        <v>92</v>
      </c>
      <c r="F20" s="2232" t="s">
        <v>126</v>
      </c>
      <c r="G20" s="2232" t="s">
        <v>127</v>
      </c>
      <c r="H20" s="2394" t="s">
        <v>1205</v>
      </c>
      <c r="I20" s="2395"/>
      <c r="J20" s="2441"/>
      <c r="K20" s="2232" t="s">
        <v>346</v>
      </c>
      <c r="L20" s="2232" t="s">
        <v>433</v>
      </c>
      <c r="M20" s="2397"/>
      <c r="AH20" s="382">
        <v>21</v>
      </c>
    </row>
    <row customHeight="1" ht="22.049999999999997">
      <c r="D21" s="384"/>
      <c r="E21" s="2287"/>
      <c r="F21" s="2233"/>
      <c r="G21" s="2233"/>
      <c r="H21" s="2226" t="s">
        <v>1206</v>
      </c>
      <c r="I21" s="2228"/>
      <c r="J21" s="116" t="s">
        <v>1207</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113</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349</v>
      </c>
      <c r="L23" s="2469"/>
      <c r="M23" s="1777"/>
      <c r="N23" s="342"/>
      <c r="AH23" s="382">
        <v>19</v>
      </c>
    </row>
    <row customHeight="1" ht="60.75" hidden="1">
      <c r="A24" s="1788" t="s">
        <v>158</v>
      </c>
      <c r="B24" s="1788" t="s">
        <v>159</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349</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1202</v>
      </c>
      <c r="D25" s="2474"/>
      <c r="E25" s="2212"/>
      <c r="F25" s="2478"/>
      <c r="G25" s="2435"/>
      <c r="H25" s="1508"/>
      <c r="I25" s="659" t="s">
        <v>1203</v>
      </c>
      <c r="J25" s="579"/>
      <c r="K25" s="1508"/>
      <c r="L25" s="222"/>
      <c r="M25" s="2178"/>
      <c r="N25" s="342"/>
      <c r="O25" s="1632"/>
      <c r="P25" s="1632"/>
      <c r="AH25" s="1639">
        <v>0</v>
      </c>
    </row>
    <row customHeight="1" ht="0.75" hidden="1">
      <c r="A26" s="1788"/>
      <c r="B26" s="1788"/>
      <c r="C26" s="377" t="s">
        <v>1208</v>
      </c>
      <c r="D26" s="2474"/>
      <c r="E26" s="2212"/>
      <c r="F26" s="2391"/>
      <c r="G26" s="408"/>
      <c r="H26" s="1508"/>
      <c r="I26" s="403"/>
      <c r="J26" s="357"/>
      <c r="K26" s="1508"/>
      <c r="L26" s="209"/>
      <c r="M26" s="2178"/>
      <c r="N26" s="342"/>
      <c r="AH26" s="382">
        <v>0</v>
      </c>
    </row>
    <row s="1643" customFormat="1" customHeight="1" ht="45" hidden="1">
      <c r="A27" s="1788" t="s">
        <v>167</v>
      </c>
      <c r="B27" s="1788" t="s">
        <v>168</v>
      </c>
      <c r="C27" s="377"/>
      <c r="D27" s="2470"/>
      <c r="E27" s="2471"/>
      <c r="F27" s="247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5" t="str">
        <f>INDEX(PT_DIFFERENTIATION_NTAR,MATCH(B27,PT_DIFFERENTIATION_NTAR_ID,0))</f>
        <v>Тарифы на тепловую энергию, поставляемую АО "ТЭК СПб" потребителям, расположенным на территории Санкт-Петербурга
</v>
      </c>
      <c r="H27" s="1870"/>
      <c r="I27" s="1747"/>
      <c r="J27" s="1781"/>
      <c r="K27" s="1873"/>
      <c r="L27" s="1870" t="s">
        <v>349</v>
      </c>
      <c r="M27" s="2178"/>
      <c r="N27" s="342"/>
      <c r="O27" s="1632"/>
      <c r="P27" s="1632"/>
      <c r="AH27" s="1639">
        <v>0</v>
      </c>
    </row>
    <row s="1643" customFormat="1" customHeight="1" ht="18.75" hidden="1">
      <c r="A28" s="1788"/>
      <c r="B28" s="1788"/>
      <c r="C28" s="377" t="s">
        <v>1202</v>
      </c>
      <c r="D28" s="2470"/>
      <c r="E28" s="2471"/>
      <c r="F28" s="2472"/>
      <c r="G28" s="2435"/>
      <c r="H28" s="1508"/>
      <c r="I28" s="659" t="s">
        <v>1203</v>
      </c>
      <c r="J28" s="579"/>
      <c r="K28" s="1508"/>
      <c r="L28" s="222"/>
      <c r="M28" s="2178"/>
      <c r="N28" s="342"/>
      <c r="O28" s="1632"/>
      <c r="P28" s="1632"/>
      <c r="AH28" s="1639">
        <v>0</v>
      </c>
    </row>
    <row s="1643" customFormat="1" customHeight="1" ht="18.75">
      <c r="A29" s="1831" t="s">
        <v>167</v>
      </c>
      <c r="B29" s="1831" t="s">
        <v>1209</v>
      </c>
      <c r="C29" s="1695"/>
      <c r="D29" s="352"/>
      <c r="E29" s="1039"/>
      <c r="F29" s="1039"/>
      <c r="G29" s="2435">
        <f>INDEX(PT_DIFFERENTIATION_NTAR,MATCH(B29,PT_DIFFERENTIATION_NTAR_ID,0))</f>
      </c>
      <c r="H29" s="2279"/>
      <c r="I29" s="1747"/>
      <c r="J29" s="1781"/>
      <c r="K29" s="2313"/>
      <c r="L29" s="2279" t="s">
        <v>349</v>
      </c>
      <c r="M29" s="2326"/>
      <c r="N29" s="626"/>
      <c r="O29" s="1632"/>
      <c r="P29" s="1632"/>
      <c r="Q29" s="1643"/>
      <c r="R29" s="1643"/>
      <c r="S29" s="1643"/>
      <c r="T29" s="1643"/>
      <c r="U29" s="1643"/>
      <c r="V29" s="1643"/>
      <c r="W29" s="1643"/>
      <c r="X29" s="1643"/>
      <c r="Y29" s="1643"/>
      <c r="Z29" s="1643"/>
      <c r="AA29" s="1643"/>
      <c r="AB29" s="1643"/>
      <c r="AC29" s="1643"/>
      <c r="AD29" s="1643"/>
      <c r="AE29" s="1643"/>
      <c r="AF29" s="1643"/>
      <c r="AG29" s="1643"/>
      <c r="AH29" s="1643">
        <v>0</v>
      </c>
    </row>
    <row s="1643" customFormat="1" customHeight="1" ht="18.75">
      <c r="A30" s="1831"/>
      <c r="B30" s="1831"/>
      <c r="C30" s="1695" t="s">
        <v>1202</v>
      </c>
      <c r="D30" s="352"/>
      <c r="E30" s="1039"/>
      <c r="F30" s="1039"/>
      <c r="G30" s="2435"/>
      <c r="H30" s="3314"/>
      <c r="I30" s="3315" t="s">
        <v>1203</v>
      </c>
      <c r="J30" s="3316"/>
      <c r="K30" s="3317"/>
      <c r="L30" s="3318"/>
      <c r="M30" s="2326"/>
      <c r="N30" s="626"/>
      <c r="O30" s="1632"/>
      <c r="P30" s="1632"/>
      <c r="Q30" s="1643"/>
      <c r="R30" s="1643"/>
      <c r="S30" s="1643"/>
      <c r="T30" s="1643"/>
      <c r="U30" s="1643"/>
      <c r="V30" s="1643"/>
      <c r="W30" s="1643"/>
      <c r="X30" s="1643"/>
      <c r="Y30" s="1643"/>
      <c r="Z30" s="1643"/>
      <c r="AA30" s="1643"/>
      <c r="AB30" s="1643"/>
      <c r="AC30" s="1643"/>
      <c r="AD30" s="1643"/>
      <c r="AE30" s="1643"/>
      <c r="AF30" s="1643"/>
      <c r="AG30" s="1643"/>
      <c r="AH30" s="1643">
        <v>0</v>
      </c>
    </row>
    <row s="1643" customFormat="1" customHeight="1" ht="18.75">
      <c r="A31" s="1831" t="s">
        <v>167</v>
      </c>
      <c r="B31" s="1831" t="s">
        <v>1210</v>
      </c>
      <c r="C31" s="1695"/>
      <c r="D31" s="352"/>
      <c r="E31" s="1039"/>
      <c r="F31" s="1039"/>
      <c r="G31" s="2435">
        <f>INDEX(PT_DIFFERENTIATION_NTAR,MATCH(B31,PT_DIFFERENTIATION_NTAR_ID,0))</f>
      </c>
      <c r="H31" s="2279"/>
      <c r="I31" s="1747"/>
      <c r="J31" s="1781"/>
      <c r="K31" s="2313"/>
      <c r="L31" s="2279" t="s">
        <v>349</v>
      </c>
      <c r="M31" s="2326"/>
      <c r="N31" s="626"/>
      <c r="O31" s="1632"/>
      <c r="P31" s="1632"/>
      <c r="Q31" s="1643"/>
      <c r="R31" s="1643"/>
      <c r="S31" s="1643"/>
      <c r="T31" s="1643"/>
      <c r="U31" s="1643"/>
      <c r="V31" s="1643"/>
      <c r="W31" s="1643"/>
      <c r="X31" s="1643"/>
      <c r="Y31" s="1643"/>
      <c r="Z31" s="1643"/>
      <c r="AA31" s="1643"/>
      <c r="AB31" s="1643"/>
      <c r="AC31" s="1643"/>
      <c r="AD31" s="1643"/>
      <c r="AE31" s="1643"/>
      <c r="AF31" s="1643"/>
      <c r="AG31" s="1643"/>
      <c r="AH31" s="1643">
        <v>0</v>
      </c>
    </row>
    <row s="1643" customFormat="1" customHeight="1" ht="18.75">
      <c r="A32" s="1831"/>
      <c r="B32" s="1831"/>
      <c r="C32" s="1695" t="s">
        <v>1202</v>
      </c>
      <c r="D32" s="352"/>
      <c r="E32" s="1039"/>
      <c r="F32" s="1039"/>
      <c r="G32" s="2435"/>
      <c r="H32" s="3319"/>
      <c r="I32" s="3320" t="s">
        <v>1203</v>
      </c>
      <c r="J32" s="3321"/>
      <c r="K32" s="3322"/>
      <c r="L32" s="3323"/>
      <c r="M32" s="2326"/>
      <c r="N32" s="626"/>
      <c r="O32" s="1632"/>
      <c r="P32" s="1632"/>
      <c r="Q32" s="1643"/>
      <c r="R32" s="1643"/>
      <c r="S32" s="1643"/>
      <c r="T32" s="1643"/>
      <c r="U32" s="1643"/>
      <c r="V32" s="1643"/>
      <c r="W32" s="1643"/>
      <c r="X32" s="1643"/>
      <c r="Y32" s="1643"/>
      <c r="Z32" s="1643"/>
      <c r="AA32" s="1643"/>
      <c r="AB32" s="1643"/>
      <c r="AC32" s="1643"/>
      <c r="AD32" s="1643"/>
      <c r="AE32" s="1643"/>
      <c r="AF32" s="1643"/>
      <c r="AG32" s="1643"/>
      <c r="AH32" s="1643">
        <v>0</v>
      </c>
    </row>
    <row s="1643" customFormat="1" customHeight="1" ht="18.75">
      <c r="A33" s="1831" t="s">
        <v>167</v>
      </c>
      <c r="B33" s="1831" t="s">
        <v>1211</v>
      </c>
      <c r="C33" s="1695"/>
      <c r="D33" s="352"/>
      <c r="E33" s="1039"/>
      <c r="F33" s="1039"/>
      <c r="G33" s="2435">
        <f>INDEX(PT_DIFFERENTIATION_NTAR,MATCH(B33,PT_DIFFERENTIATION_NTAR_ID,0))</f>
      </c>
      <c r="H33" s="2279"/>
      <c r="I33" s="1747"/>
      <c r="J33" s="1781"/>
      <c r="K33" s="2313"/>
      <c r="L33" s="2279" t="s">
        <v>349</v>
      </c>
      <c r="M33" s="2326"/>
      <c r="N33" s="626"/>
      <c r="O33" s="1632"/>
      <c r="P33" s="1632"/>
      <c r="Q33" s="1643"/>
      <c r="R33" s="1643"/>
      <c r="S33" s="1643"/>
      <c r="T33" s="1643"/>
      <c r="U33" s="1643"/>
      <c r="V33" s="1643"/>
      <c r="W33" s="1643"/>
      <c r="X33" s="1643"/>
      <c r="Y33" s="1643"/>
      <c r="Z33" s="1643"/>
      <c r="AA33" s="1643"/>
      <c r="AB33" s="1643"/>
      <c r="AC33" s="1643"/>
      <c r="AD33" s="1643"/>
      <c r="AE33" s="1643"/>
      <c r="AF33" s="1643"/>
      <c r="AG33" s="1643"/>
      <c r="AH33" s="1643">
        <v>0</v>
      </c>
    </row>
    <row s="1643" customFormat="1" customHeight="1" ht="18.75">
      <c r="A34" s="1831"/>
      <c r="B34" s="1831"/>
      <c r="C34" s="1695" t="s">
        <v>1202</v>
      </c>
      <c r="D34" s="352"/>
      <c r="E34" s="1039"/>
      <c r="F34" s="1039"/>
      <c r="G34" s="2435"/>
      <c r="H34" s="3324"/>
      <c r="I34" s="3325" t="s">
        <v>1203</v>
      </c>
      <c r="J34" s="3326"/>
      <c r="K34" s="3327"/>
      <c r="L34" s="3328"/>
      <c r="M34" s="2326"/>
      <c r="N34" s="626"/>
      <c r="O34" s="1632"/>
      <c r="P34" s="1632"/>
      <c r="Q34" s="1643"/>
      <c r="R34" s="1643"/>
      <c r="S34" s="1643"/>
      <c r="T34" s="1643"/>
      <c r="U34" s="1643"/>
      <c r="V34" s="1643"/>
      <c r="W34" s="1643"/>
      <c r="X34" s="1643"/>
      <c r="Y34" s="1643"/>
      <c r="Z34" s="1643"/>
      <c r="AA34" s="1643"/>
      <c r="AB34" s="1643"/>
      <c r="AC34" s="1643"/>
      <c r="AD34" s="1643"/>
      <c r="AE34" s="1643"/>
      <c r="AF34" s="1643"/>
      <c r="AG34" s="1643"/>
      <c r="AH34" s="1643">
        <v>0</v>
      </c>
    </row>
    <row s="1643" customFormat="1" customHeight="1" ht="18.75">
      <c r="A35" s="1831" t="s">
        <v>167</v>
      </c>
      <c r="B35" s="1831" t="s">
        <v>178</v>
      </c>
      <c r="C35" s="1695"/>
      <c r="D35" s="352"/>
      <c r="E35" s="1039"/>
      <c r="F35" s="1039"/>
      <c r="G35" s="2435" t="str">
        <f>INDEX(PT_DIFFERENTIATION_NTAR,MATCH(B35,PT_DIFFERENTIATION_NTAR_ID,0))</f>
        <v>Тарифы на тепловую энергию, поставляемую АО "ТЭК СПб" на коллекторах источников тепловой энергии потребителям, расположенным на территории Санкт-Петербурга.   
</v>
      </c>
      <c r="H35" s="2279"/>
      <c r="I35" s="1747"/>
      <c r="J35" s="1781"/>
      <c r="K35" s="2313"/>
      <c r="L35" s="2279" t="s">
        <v>349</v>
      </c>
      <c r="M35" s="2326"/>
      <c r="N35" s="626"/>
      <c r="O35" s="1632"/>
      <c r="P35" s="1632"/>
      <c r="Q35" s="1643"/>
      <c r="R35" s="1643"/>
      <c r="S35" s="1643"/>
      <c r="T35" s="1643"/>
      <c r="U35" s="1643"/>
      <c r="V35" s="1643"/>
      <c r="W35" s="1643"/>
      <c r="X35" s="1643"/>
      <c r="Y35" s="1643"/>
      <c r="Z35" s="1643"/>
      <c r="AA35" s="1643"/>
      <c r="AB35" s="1643"/>
      <c r="AC35" s="1643"/>
      <c r="AD35" s="1643"/>
      <c r="AE35" s="1643"/>
      <c r="AF35" s="1643"/>
      <c r="AG35" s="1643"/>
      <c r="AH35" s="1643">
        <v>0</v>
      </c>
    </row>
    <row s="1643" customFormat="1" customHeight="1" ht="18.75">
      <c r="A36" s="1831"/>
      <c r="B36" s="1831"/>
      <c r="C36" s="1695" t="s">
        <v>1202</v>
      </c>
      <c r="D36" s="352"/>
      <c r="E36" s="1039"/>
      <c r="F36" s="1039"/>
      <c r="G36" s="2435"/>
      <c r="H36" s="4002"/>
      <c r="I36" s="4003" t="s">
        <v>1203</v>
      </c>
      <c r="J36" s="4004"/>
      <c r="K36" s="4005"/>
      <c r="L36" s="4006"/>
      <c r="M36" s="2326"/>
      <c r="N36" s="626"/>
      <c r="O36" s="1632"/>
      <c r="P36" s="1632"/>
      <c r="Q36" s="1643"/>
      <c r="R36" s="1643"/>
      <c r="S36" s="1643"/>
      <c r="T36" s="1643"/>
      <c r="U36" s="1643"/>
      <c r="V36" s="1643"/>
      <c r="W36" s="1643"/>
      <c r="X36" s="1643"/>
      <c r="Y36" s="1643"/>
      <c r="Z36" s="1643"/>
      <c r="AA36" s="1643"/>
      <c r="AB36" s="1643"/>
      <c r="AC36" s="1643"/>
      <c r="AD36" s="1643"/>
      <c r="AE36" s="1643"/>
      <c r="AF36" s="1643"/>
      <c r="AG36" s="1643"/>
      <c r="AH36" s="1643">
        <v>0</v>
      </c>
    </row>
    <row s="1643" customFormat="1" customHeight="1" ht="18.75">
      <c r="A37" s="1831" t="s">
        <v>167</v>
      </c>
      <c r="B37" s="1831" t="s">
        <v>185</v>
      </c>
      <c r="C37" s="1695"/>
      <c r="D37" s="352"/>
      <c r="E37" s="1039"/>
      <c r="F37" s="1039"/>
      <c r="G37" s="2435" t="str">
        <f>INDEX(PT_DIFFERENTIATION_NTAR,MATCH(B37,PT_DIFFERENTIATION_NTAR_ID,0))</f>
        <v>Тарифы на тепловую энергию (мощность), поставляемую АО "ТЭК СПб" теплоснабжающим, теплосетевым организациям, приобретающим тепловую энергию с целью компенсации потерь тепловой энергии
</v>
      </c>
      <c r="H37" s="2279"/>
      <c r="I37" s="1747"/>
      <c r="J37" s="1781"/>
      <c r="K37" s="2313"/>
      <c r="L37" s="2279" t="s">
        <v>349</v>
      </c>
      <c r="M37" s="2326"/>
      <c r="N37" s="626"/>
      <c r="O37" s="1632"/>
      <c r="P37" s="1632"/>
      <c r="Q37" s="1643"/>
      <c r="R37" s="1643"/>
      <c r="S37" s="1643"/>
      <c r="T37" s="1643"/>
      <c r="U37" s="1643"/>
      <c r="V37" s="1643"/>
      <c r="W37" s="1643"/>
      <c r="X37" s="1643"/>
      <c r="Y37" s="1643"/>
      <c r="Z37" s="1643"/>
      <c r="AA37" s="1643"/>
      <c r="AB37" s="1643"/>
      <c r="AC37" s="1643"/>
      <c r="AD37" s="1643"/>
      <c r="AE37" s="1643"/>
      <c r="AF37" s="1643"/>
      <c r="AG37" s="1643"/>
      <c r="AH37" s="1643">
        <v>0</v>
      </c>
    </row>
    <row s="1643" customFormat="1" customHeight="1" ht="18.75">
      <c r="A38" s="1831"/>
      <c r="B38" s="1831"/>
      <c r="C38" s="1695" t="s">
        <v>1202</v>
      </c>
      <c r="D38" s="352"/>
      <c r="E38" s="1039"/>
      <c r="F38" s="1039"/>
      <c r="G38" s="2435"/>
      <c r="H38" s="4007"/>
      <c r="I38" s="4008" t="s">
        <v>1203</v>
      </c>
      <c r="J38" s="4009"/>
      <c r="K38" s="4010"/>
      <c r="L38" s="4011"/>
      <c r="M38" s="2326"/>
      <c r="N38" s="626"/>
      <c r="O38" s="1632"/>
      <c r="P38" s="1632"/>
      <c r="Q38" s="1643"/>
      <c r="R38" s="1643"/>
      <c r="S38" s="1643"/>
      <c r="T38" s="1643"/>
      <c r="U38" s="1643"/>
      <c r="V38" s="1643"/>
      <c r="W38" s="1643"/>
      <c r="X38" s="1643"/>
      <c r="Y38" s="1643"/>
      <c r="Z38" s="1643"/>
      <c r="AA38" s="1643"/>
      <c r="AB38" s="1643"/>
      <c r="AC38" s="1643"/>
      <c r="AD38" s="1643"/>
      <c r="AE38" s="1643"/>
      <c r="AF38" s="1643"/>
      <c r="AG38" s="1643"/>
      <c r="AH38" s="1643">
        <v>0</v>
      </c>
    </row>
    <row s="1643" customFormat="1" customHeight="1" ht="18.75">
      <c r="A39" s="1831" t="s">
        <v>167</v>
      </c>
      <c r="B39" s="1831" t="s">
        <v>194</v>
      </c>
      <c r="C39" s="1695"/>
      <c r="D39" s="352"/>
      <c r="E39" s="1039"/>
      <c r="F39" s="1039"/>
      <c r="G39" s="2435" t="str">
        <f>INDEX(PT_DIFFERENTIATION_NTAR,MATCH(B39,PT_DIFFERENTIATION_NTAR_ID,0))</f>
        <v>Льготные тарифы на тепловую энергию, поставляемую АО "ТЭК СПб" потребителям, расположенным на территории Санкт-Петербурга 
</v>
      </c>
      <c r="H39" s="2279"/>
      <c r="I39" s="1747"/>
      <c r="J39" s="1781"/>
      <c r="K39" s="2313"/>
      <c r="L39" s="2279" t="s">
        <v>349</v>
      </c>
      <c r="M39" s="2326"/>
      <c r="N39" s="626"/>
      <c r="O39" s="1632"/>
      <c r="P39" s="1632"/>
      <c r="Q39" s="1643"/>
      <c r="R39" s="1643"/>
      <c r="S39" s="1643"/>
      <c r="T39" s="1643"/>
      <c r="U39" s="1643"/>
      <c r="V39" s="1643"/>
      <c r="W39" s="1643"/>
      <c r="X39" s="1643"/>
      <c r="Y39" s="1643"/>
      <c r="Z39" s="1643"/>
      <c r="AA39" s="1643"/>
      <c r="AB39" s="1643"/>
      <c r="AC39" s="1643"/>
      <c r="AD39" s="1643"/>
      <c r="AE39" s="1643"/>
      <c r="AF39" s="1643"/>
      <c r="AG39" s="1643"/>
      <c r="AH39" s="1643">
        <v>0</v>
      </c>
    </row>
    <row s="1643" customFormat="1" customHeight="1" ht="18.75">
      <c r="A40" s="1831"/>
      <c r="B40" s="1831"/>
      <c r="C40" s="1695" t="s">
        <v>1202</v>
      </c>
      <c r="D40" s="352"/>
      <c r="E40" s="1039"/>
      <c r="F40" s="1039"/>
      <c r="G40" s="2435"/>
      <c r="H40" s="4012"/>
      <c r="I40" s="4013" t="s">
        <v>1203</v>
      </c>
      <c r="J40" s="4014"/>
      <c r="K40" s="4015"/>
      <c r="L40" s="4016"/>
      <c r="M40" s="2326"/>
      <c r="N40" s="626"/>
      <c r="O40" s="1632"/>
      <c r="P40" s="1632"/>
      <c r="Q40" s="1643"/>
      <c r="R40" s="1643"/>
      <c r="S40" s="1643"/>
      <c r="T40" s="1643"/>
      <c r="U40" s="1643"/>
      <c r="V40" s="1643"/>
      <c r="W40" s="1643"/>
      <c r="X40" s="1643"/>
      <c r="Y40" s="1643"/>
      <c r="Z40" s="1643"/>
      <c r="AA40" s="1643"/>
      <c r="AB40" s="1643"/>
      <c r="AC40" s="1643"/>
      <c r="AD40" s="1643"/>
      <c r="AE40" s="1643"/>
      <c r="AF40" s="1643"/>
      <c r="AG40" s="1643"/>
      <c r="AH40" s="1643">
        <v>0</v>
      </c>
    </row>
    <row s="1643" customFormat="1" customHeight="1" ht="0.75" hidden="1">
      <c r="A41" s="1788"/>
      <c r="B41" s="1788"/>
      <c r="C41" s="377" t="s">
        <v>1208</v>
      </c>
      <c r="D41" s="2470"/>
      <c r="E41" s="2212"/>
      <c r="F41" s="2391"/>
      <c r="G41" s="408"/>
      <c r="H41" s="1508"/>
      <c r="I41" s="659"/>
      <c r="J41" s="579"/>
      <c r="K41" s="1508"/>
      <c r="L41" s="222"/>
      <c r="M41" s="2178"/>
      <c r="N41" s="342"/>
      <c r="O41" s="1632"/>
      <c r="P41" s="1632"/>
      <c r="AH41" s="1639">
        <v>0</v>
      </c>
    </row>
    <row s="1643" customFormat="1" customHeight="1" ht="45" hidden="1">
      <c r="A42" s="1788" t="s">
        <v>203</v>
      </c>
      <c r="B42" s="1788" t="s">
        <v>204</v>
      </c>
      <c r="C42" s="377"/>
      <c r="D42" s="2470"/>
      <c r="E42" s="2212"/>
      <c r="F42" s="2391" t="str">
        <f>INDEX(PT_DIFFERENTIATION_VTAR,MATCH(A42,PT_DIFFERENTIATION_VTAR_ID,0))</f>
        <v>Тарифы на теплоноситель, поставляемый теплоснабжающими организациями потребителям, другим теплоснабжающим организациям</v>
      </c>
      <c r="G42" s="2435" t="str">
        <f>INDEX(PT_DIFFERENTIATION_NTAR,MATCH(B42,PT_DIFFERENTIATION_NTAR_ID,0))</f>
        <v>Тарифы на теплоноситель, поставляемый АО "ТЭК СПб" потребителям, расположенным на территории Санкт-Петербурга.
</v>
      </c>
      <c r="H42" s="1870"/>
      <c r="I42" s="1747"/>
      <c r="J42" s="1781"/>
      <c r="K42" s="1873"/>
      <c r="L42" s="1870" t="s">
        <v>349</v>
      </c>
      <c r="M42" s="2178"/>
      <c r="N42" s="342"/>
      <c r="O42" s="1632"/>
      <c r="P42" s="1632"/>
      <c r="AH42" s="1639">
        <v>0</v>
      </c>
    </row>
    <row s="1643" customFormat="1" customHeight="1" ht="18.75" hidden="1">
      <c r="A43" s="1788"/>
      <c r="B43" s="1788"/>
      <c r="C43" s="377" t="s">
        <v>1202</v>
      </c>
      <c r="D43" s="2470"/>
      <c r="E43" s="2212"/>
      <c r="F43" s="2391"/>
      <c r="G43" s="2435"/>
      <c r="H43" s="1508"/>
      <c r="I43" s="659" t="s">
        <v>1203</v>
      </c>
      <c r="J43" s="579"/>
      <c r="K43" s="1508"/>
      <c r="L43" s="222"/>
      <c r="M43" s="2178"/>
      <c r="N43" s="342"/>
      <c r="O43" s="1632"/>
      <c r="P43" s="1632"/>
      <c r="AH43" s="1639">
        <v>0</v>
      </c>
    </row>
    <row s="1643" customFormat="1" customHeight="1" ht="0.75" hidden="1">
      <c r="A44" s="1788"/>
      <c r="B44" s="1788"/>
      <c r="C44" s="377" t="s">
        <v>1208</v>
      </c>
      <c r="D44" s="2470"/>
      <c r="E44" s="2212"/>
      <c r="F44" s="2391"/>
      <c r="G44" s="408"/>
      <c r="H44" s="1508"/>
      <c r="I44" s="659"/>
      <c r="J44" s="579"/>
      <c r="K44" s="1508"/>
      <c r="L44" s="222"/>
      <c r="M44" s="2178"/>
      <c r="N44" s="342"/>
      <c r="O44" s="1632"/>
      <c r="P44" s="1632"/>
      <c r="AH44" s="1639">
        <v>0</v>
      </c>
    </row>
    <row s="1643" customFormat="1" customHeight="1" ht="45" hidden="1">
      <c r="A45" s="1788" t="s">
        <v>212</v>
      </c>
      <c r="B45" s="1788" t="s">
        <v>213</v>
      </c>
      <c r="C45" s="377"/>
      <c r="D45" s="2470"/>
      <c r="E45" s="2212"/>
      <c r="F45" s="2391" t="str">
        <f>INDEX(PT_DIFFERENTIATION_VTAR,MATCH(A45,PT_DIFFERENTIATION_VTAR_ID,0))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5" s="2435" t="str">
        <f>INDEX(PT_DIFFERENTIATION_NTAR,MATCH(B45,PT_DIFFERENTIATION_NTAR_ID,0))</f>
        <v>Тарифы на горячую воду (горячее водоснабжение), поставляемую АО "ТЭК СПб" в открытых системах теплоснабжения потребителям, расположенным на территории Санкт-Петербурга 
</v>
      </c>
      <c r="H45" s="1870"/>
      <c r="I45" s="1747"/>
      <c r="J45" s="1781"/>
      <c r="K45" s="1873"/>
      <c r="L45" s="1870" t="s">
        <v>349</v>
      </c>
      <c r="M45" s="2178"/>
      <c r="N45" s="342"/>
      <c r="O45" s="1632"/>
      <c r="P45" s="1632"/>
      <c r="AH45" s="1639">
        <v>0</v>
      </c>
    </row>
    <row s="1643" customFormat="1" customHeight="1" ht="18.75" hidden="1">
      <c r="A46" s="1788"/>
      <c r="B46" s="1788"/>
      <c r="C46" s="377" t="s">
        <v>1202</v>
      </c>
      <c r="D46" s="2470"/>
      <c r="E46" s="2212"/>
      <c r="F46" s="2391"/>
      <c r="G46" s="2435"/>
      <c r="H46" s="1508"/>
      <c r="I46" s="659" t="s">
        <v>1203</v>
      </c>
      <c r="J46" s="579"/>
      <c r="K46" s="1508"/>
      <c r="L46" s="222"/>
      <c r="M46" s="2178"/>
      <c r="N46" s="342"/>
      <c r="O46" s="1632"/>
      <c r="P46" s="1632"/>
      <c r="AH46" s="1639">
        <v>0</v>
      </c>
    </row>
    <row s="1643" customFormat="1" customHeight="1" ht="0.75" hidden="1">
      <c r="A47" s="1788"/>
      <c r="B47" s="1788"/>
      <c r="C47" s="377" t="s">
        <v>1208</v>
      </c>
      <c r="D47" s="2470"/>
      <c r="E47" s="2212"/>
      <c r="F47" s="2391"/>
      <c r="G47" s="408"/>
      <c r="H47" s="1508"/>
      <c r="I47" s="659"/>
      <c r="J47" s="579"/>
      <c r="K47" s="1508"/>
      <c r="L47" s="222"/>
      <c r="M47" s="2178"/>
      <c r="N47" s="342"/>
      <c r="O47" s="1632"/>
      <c r="P47" s="1632"/>
      <c r="AH47" s="1639">
        <v>0</v>
      </c>
    </row>
    <row s="1643" customFormat="1" customHeight="1" ht="18.75" hidden="1">
      <c r="A48" s="1788" t="s">
        <v>221</v>
      </c>
      <c r="B48" s="1788" t="s">
        <v>222</v>
      </c>
      <c r="C48" s="377"/>
      <c r="D48" s="2470"/>
      <c r="E48" s="2212"/>
      <c r="F48" s="2391" t="str">
        <f>INDEX(PT_DIFFERENTIATION_VTAR,MATCH(A48,PT_DIFFERENTIATION_VTAR_ID,0))</f>
        <v>Тарифы на услуги по передаче тепловой энергии</v>
      </c>
      <c r="G48" s="2435" t="str">
        <f>INDEX(PT_DIFFERENTIATION_NTAR,MATCH(B48,PT_DIFFERENTIATION_NTAR_ID,0))</f>
        <v>Тарифы на услуги по передаче тепловой энергии, теплоносителя по тепловым сетям АО "ТЭК СПб" на территории Санкт-Петербурга 
</v>
      </c>
      <c r="H48" s="1870"/>
      <c r="I48" s="1747"/>
      <c r="J48" s="1781"/>
      <c r="K48" s="1873"/>
      <c r="L48" s="1870" t="s">
        <v>349</v>
      </c>
      <c r="M48" s="2178"/>
      <c r="N48" s="342"/>
      <c r="O48" s="1632"/>
      <c r="P48" s="1632"/>
      <c r="AH48" s="1639">
        <v>0</v>
      </c>
    </row>
    <row s="1643" customFormat="1" customHeight="1" ht="18.75" hidden="1">
      <c r="A49" s="1788"/>
      <c r="B49" s="1788"/>
      <c r="C49" s="377" t="s">
        <v>1202</v>
      </c>
      <c r="D49" s="2470"/>
      <c r="E49" s="2212"/>
      <c r="F49" s="2391"/>
      <c r="G49" s="2435"/>
      <c r="H49" s="1508"/>
      <c r="I49" s="659" t="s">
        <v>1203</v>
      </c>
      <c r="J49" s="579"/>
      <c r="K49" s="1508"/>
      <c r="L49" s="222"/>
      <c r="M49" s="2178"/>
      <c r="N49" s="342"/>
      <c r="O49" s="1632"/>
      <c r="P49" s="1632"/>
      <c r="AH49" s="1639">
        <v>0</v>
      </c>
    </row>
    <row s="1643" customFormat="1" customHeight="1" ht="0.75" hidden="1">
      <c r="A50" s="1788"/>
      <c r="B50" s="1788"/>
      <c r="C50" s="377" t="s">
        <v>1208</v>
      </c>
      <c r="D50" s="2470"/>
      <c r="E50" s="2212"/>
      <c r="F50" s="2391"/>
      <c r="G50" s="408"/>
      <c r="H50" s="1508"/>
      <c r="I50" s="659"/>
      <c r="J50" s="579"/>
      <c r="K50" s="1508"/>
      <c r="L50" s="222"/>
      <c r="M50" s="2178"/>
      <c r="N50" s="342"/>
      <c r="O50" s="1632"/>
      <c r="P50" s="1632"/>
      <c r="AH50" s="1639">
        <v>0</v>
      </c>
    </row>
    <row s="1643" customFormat="1" customHeight="1" ht="18.75" hidden="1">
      <c r="A51" s="1788" t="s">
        <v>227</v>
      </c>
      <c r="B51" s="1788" t="s">
        <v>228</v>
      </c>
      <c r="C51" s="377"/>
      <c r="D51" s="2470"/>
      <c r="E51" s="2212"/>
      <c r="F51" s="2391" t="str">
        <f>INDEX(PT_DIFFERENTIATION_VTAR,MATCH(A51,PT_DIFFERENTIATION_VTAR_ID,0))</f>
        <v>Тарифы на услуги по передаче теплоносителя</v>
      </c>
      <c r="G51" s="2435" t="str">
        <f>INDEX(PT_DIFFERENTIATION_NTAR,MATCH(B51,PT_DIFFERENTIATION_NTAR_ID,0))</f>
        <v/>
      </c>
      <c r="H51" s="1870"/>
      <c r="I51" s="1747"/>
      <c r="J51" s="1781"/>
      <c r="K51" s="1873"/>
      <c r="L51" s="1870" t="s">
        <v>349</v>
      </c>
      <c r="M51" s="2178"/>
      <c r="N51" s="342"/>
      <c r="O51" s="1632"/>
      <c r="P51" s="1632"/>
      <c r="AH51" s="1639">
        <v>0</v>
      </c>
    </row>
    <row s="1643" customFormat="1" customHeight="1" ht="18.75" hidden="1">
      <c r="A52" s="1788"/>
      <c r="B52" s="1788"/>
      <c r="C52" s="377" t="s">
        <v>1202</v>
      </c>
      <c r="D52" s="2470"/>
      <c r="E52" s="2212"/>
      <c r="F52" s="2391"/>
      <c r="G52" s="2435"/>
      <c r="H52" s="1508"/>
      <c r="I52" s="659" t="s">
        <v>1203</v>
      </c>
      <c r="J52" s="579"/>
      <c r="K52" s="1508"/>
      <c r="L52" s="222"/>
      <c r="M52" s="2178"/>
      <c r="N52" s="342"/>
      <c r="O52" s="1632"/>
      <c r="P52" s="1632"/>
      <c r="AH52" s="1639">
        <v>0</v>
      </c>
    </row>
    <row s="1643" customFormat="1" customHeight="1" ht="0.75" hidden="1">
      <c r="A53" s="1788"/>
      <c r="B53" s="1788"/>
      <c r="C53" s="377" t="s">
        <v>1208</v>
      </c>
      <c r="D53" s="2470"/>
      <c r="E53" s="2212"/>
      <c r="F53" s="2391"/>
      <c r="G53" s="408"/>
      <c r="H53" s="1508"/>
      <c r="I53" s="659"/>
      <c r="J53" s="579"/>
      <c r="K53" s="1508"/>
      <c r="L53" s="222"/>
      <c r="M53" s="2178"/>
      <c r="N53" s="342"/>
      <c r="O53" s="1632"/>
      <c r="P53" s="1632"/>
      <c r="AH53" s="1639">
        <v>0</v>
      </c>
    </row>
    <row s="1643" customFormat="1" customHeight="1" ht="18.75" hidden="1">
      <c r="A54" s="1788" t="s">
        <v>236</v>
      </c>
      <c r="B54" s="1788" t="s">
        <v>237</v>
      </c>
      <c r="C54" s="377"/>
      <c r="D54" s="2470"/>
      <c r="E54" s="2212"/>
      <c r="F54" s="2391" t="str">
        <f>INDEX(PT_DIFFERENTIATION_VTAR,MATCH(A54,PT_DIFFERENTIATION_VTAR_ID,0))</f>
        <v>Плата за услуги по поддержанию резервной тепловой мощности при отсутствии потребления тепловой энергии</v>
      </c>
      <c r="G54" s="2435" t="str">
        <f>INDEX(PT_DIFFERENTIATION_NTAR,MATCH(B54,PT_DIFFERENTIATION_NTAR_ID,0))</f>
        <v>Плата за услуги по поддержанию резервной тепловой мощности АО "ТЭК СПб"
</v>
      </c>
      <c r="H54" s="1870"/>
      <c r="I54" s="1747"/>
      <c r="J54" s="1781"/>
      <c r="K54" s="1873"/>
      <c r="L54" s="1870" t="s">
        <v>349</v>
      </c>
      <c r="M54" s="2178"/>
      <c r="N54" s="342"/>
      <c r="O54" s="1632"/>
      <c r="P54" s="1632"/>
      <c r="AH54" s="1639">
        <v>0</v>
      </c>
    </row>
    <row s="1643" customFormat="1" customHeight="1" ht="18.75" hidden="1">
      <c r="A55" s="1788"/>
      <c r="B55" s="1788"/>
      <c r="C55" s="377" t="s">
        <v>1202</v>
      </c>
      <c r="D55" s="2470"/>
      <c r="E55" s="2212"/>
      <c r="F55" s="2391"/>
      <c r="G55" s="2435"/>
      <c r="H55" s="1508"/>
      <c r="I55" s="659" t="s">
        <v>1203</v>
      </c>
      <c r="J55" s="579"/>
      <c r="K55" s="1508"/>
      <c r="L55" s="222"/>
      <c r="M55" s="2178"/>
      <c r="N55" s="342"/>
      <c r="O55" s="1632"/>
      <c r="P55" s="1632"/>
      <c r="AH55" s="1639">
        <v>0</v>
      </c>
    </row>
    <row s="1643" customFormat="1" customHeight="1" ht="0.75" hidden="1">
      <c r="A56" s="1788"/>
      <c r="B56" s="1788"/>
      <c r="C56" s="377" t="s">
        <v>1208</v>
      </c>
      <c r="D56" s="2470"/>
      <c r="E56" s="2212"/>
      <c r="F56" s="2391"/>
      <c r="G56" s="408"/>
      <c r="H56" s="1508"/>
      <c r="I56" s="659"/>
      <c r="J56" s="579"/>
      <c r="K56" s="1508"/>
      <c r="L56" s="222"/>
      <c r="M56" s="2178"/>
      <c r="N56" s="342"/>
      <c r="O56" s="1632"/>
      <c r="P56" s="1632"/>
      <c r="AH56" s="1639">
        <v>0</v>
      </c>
    </row>
    <row s="1643" customFormat="1" customHeight="1" ht="18.75" hidden="1">
      <c r="A57" s="1788" t="s">
        <v>242</v>
      </c>
      <c r="B57" s="1788" t="s">
        <v>243</v>
      </c>
      <c r="C57" s="377"/>
      <c r="D57" s="2470"/>
      <c r="E57" s="2212"/>
      <c r="F57" s="2391" t="str">
        <f>INDEX(PT_DIFFERENTIATION_VTAR,MATCH(A57,PT_DIFFERENTIATION_VTAR_ID,0))</f>
        <v>Плата за подключение (технологическое присоединение) к системе теплоснабжения</v>
      </c>
      <c r="G57" s="2435" t="str">
        <f>INDEX(PT_DIFFERENTIATION_NTAR,MATCH(B57,PT_DIFFERENTIATION_NTAR_ID,0))</f>
        <v/>
      </c>
      <c r="H57" s="1870"/>
      <c r="I57" s="1747"/>
      <c r="J57" s="1781"/>
      <c r="K57" s="1873"/>
      <c r="L57" s="1870" t="s">
        <v>349</v>
      </c>
      <c r="M57" s="2178"/>
      <c r="N57" s="342"/>
      <c r="O57" s="1632"/>
      <c r="P57" s="1632"/>
      <c r="AH57" s="1639">
        <v>0</v>
      </c>
    </row>
    <row s="1643" customFormat="1" customHeight="1" ht="18.75" hidden="1">
      <c r="A58" s="1788"/>
      <c r="B58" s="1788"/>
      <c r="C58" s="377" t="s">
        <v>1202</v>
      </c>
      <c r="D58" s="2470"/>
      <c r="E58" s="2212"/>
      <c r="F58" s="2391"/>
      <c r="G58" s="2435"/>
      <c r="H58" s="1508"/>
      <c r="I58" s="659" t="s">
        <v>1203</v>
      </c>
      <c r="J58" s="579"/>
      <c r="K58" s="1508"/>
      <c r="L58" s="222"/>
      <c r="M58" s="2178"/>
      <c r="N58" s="342"/>
      <c r="O58" s="1632"/>
      <c r="P58" s="1632"/>
      <c r="AH58" s="1639">
        <v>0</v>
      </c>
    </row>
    <row s="1643" customFormat="1" customHeight="1" ht="0.75" hidden="1">
      <c r="A59" s="1788"/>
      <c r="B59" s="1788"/>
      <c r="C59" s="377" t="s">
        <v>1208</v>
      </c>
      <c r="D59" s="2470"/>
      <c r="E59" s="2212"/>
      <c r="F59" s="2391"/>
      <c r="G59" s="408"/>
      <c r="H59" s="1508"/>
      <c r="I59" s="659"/>
      <c r="J59" s="579"/>
      <c r="K59" s="1508"/>
      <c r="L59" s="222"/>
      <c r="M59" s="2178"/>
      <c r="N59" s="342"/>
      <c r="O59" s="1632"/>
      <c r="P59" s="1632"/>
      <c r="AH59" s="1639">
        <v>0</v>
      </c>
    </row>
    <row s="1643" customFormat="1" customHeight="1" ht="18.75" hidden="1">
      <c r="A60" s="1788" t="s">
        <v>248</v>
      </c>
      <c r="B60" s="1788" t="s">
        <v>249</v>
      </c>
      <c r="C60" s="377"/>
      <c r="D60" s="2470"/>
      <c r="E60" s="2212"/>
      <c r="F60" s="2391" t="str">
        <f>INDEX(PT_DIFFERENTIATION_VTAR,MATCH(A60,PT_DIFFERENTIATION_VTAR_ID,0))</f>
        <v>Плата за подключение (технологическое присоединение) к системе теплоснабжения (индивидуальная)</v>
      </c>
      <c r="G60" s="2435" t="str">
        <f>INDEX(PT_DIFFERENTIATION_NTAR,MATCH(B60,PT_DIFFERENTIATION_NTAR_ID,0))</f>
        <v/>
      </c>
      <c r="H60" s="1997"/>
      <c r="I60" s="1747"/>
      <c r="J60" s="1781"/>
      <c r="K60" s="1873"/>
      <c r="L60" s="1997" t="s">
        <v>349</v>
      </c>
      <c r="M60" s="2178"/>
      <c r="N60" s="342"/>
      <c r="O60" s="1632"/>
      <c r="P60" s="1632"/>
      <c r="AH60" s="1639">
        <v>0</v>
      </c>
    </row>
    <row s="1643" customFormat="1" customHeight="1" ht="18.75" hidden="1">
      <c r="A61" s="1788"/>
      <c r="B61" s="1788"/>
      <c r="C61" s="377" t="s">
        <v>1202</v>
      </c>
      <c r="D61" s="2470"/>
      <c r="E61" s="2212"/>
      <c r="F61" s="2391"/>
      <c r="G61" s="2435"/>
      <c r="H61" s="1508"/>
      <c r="I61" s="659" t="s">
        <v>1203</v>
      </c>
      <c r="J61" s="579"/>
      <c r="K61" s="1508"/>
      <c r="L61" s="222"/>
      <c r="M61" s="2178"/>
      <c r="N61" s="342"/>
      <c r="O61" s="1632"/>
      <c r="P61" s="1632"/>
      <c r="AH61" s="1639">
        <v>0</v>
      </c>
    </row>
    <row s="1643" customFormat="1" customHeight="1" ht="0.75" hidden="1">
      <c r="A62" s="1788"/>
      <c r="B62" s="1788"/>
      <c r="C62" s="377" t="s">
        <v>1208</v>
      </c>
      <c r="D62" s="2470"/>
      <c r="E62" s="2212"/>
      <c r="F62" s="2391"/>
      <c r="G62" s="408"/>
      <c r="H62" s="1508"/>
      <c r="I62" s="659"/>
      <c r="J62" s="579"/>
      <c r="K62" s="1508"/>
      <c r="L62" s="222"/>
      <c r="M62" s="2178"/>
      <c r="N62" s="342"/>
      <c r="O62" s="1632"/>
      <c r="P62" s="1632"/>
      <c r="AH62" s="1639">
        <v>0</v>
      </c>
    </row>
    <row s="1643" customFormat="1" customHeight="1" ht="18.75" hidden="1">
      <c r="A63" s="1788" t="s">
        <v>268</v>
      </c>
      <c r="B63" s="1788" t="s">
        <v>269</v>
      </c>
      <c r="C63" s="377"/>
      <c r="D63" s="2470"/>
      <c r="E63" s="2212"/>
      <c r="F63" s="2391" t="str">
        <f>INDEX(PT_DIFFERENTIATION_VTAR,MATCH(A63,PT_DIFFERENTIATION_VTAR_ID,0))</f>
        <v>Тариф на питьевую воду (питьевое водоснабжение)</v>
      </c>
      <c r="G63" s="2435" t="str">
        <f>INDEX(PT_DIFFERENTIATION_NTAR,MATCH(B63,PT_DIFFERENTIATION_NTAR_ID,0))</f>
        <v/>
      </c>
      <c r="H63" s="1870"/>
      <c r="I63" s="1747"/>
      <c r="J63" s="1781"/>
      <c r="K63" s="1873"/>
      <c r="L63" s="1870" t="s">
        <v>349</v>
      </c>
      <c r="M63" s="2178"/>
      <c r="N63" s="342"/>
      <c r="O63" s="1632"/>
      <c r="P63" s="1632"/>
      <c r="AH63" s="1639">
        <v>0</v>
      </c>
    </row>
    <row s="1643" customFormat="1" customHeight="1" ht="18.75" hidden="1">
      <c r="A64" s="1788"/>
      <c r="B64" s="1788"/>
      <c r="C64" s="377" t="s">
        <v>1202</v>
      </c>
      <c r="D64" s="2470"/>
      <c r="E64" s="2212"/>
      <c r="F64" s="2391"/>
      <c r="G64" s="2435"/>
      <c r="H64" s="1508"/>
      <c r="I64" s="659" t="s">
        <v>1203</v>
      </c>
      <c r="J64" s="579"/>
      <c r="K64" s="1508"/>
      <c r="L64" s="222"/>
      <c r="M64" s="2178"/>
      <c r="N64" s="342"/>
      <c r="O64" s="1632"/>
      <c r="P64" s="1632"/>
      <c r="AH64" s="1639">
        <v>0</v>
      </c>
    </row>
    <row s="1643" customFormat="1" customHeight="1" ht="0.75" hidden="1">
      <c r="A65" s="1788"/>
      <c r="B65" s="1788"/>
      <c r="C65" s="377" t="s">
        <v>1208</v>
      </c>
      <c r="D65" s="2470"/>
      <c r="E65" s="2212"/>
      <c r="F65" s="2391"/>
      <c r="G65" s="408"/>
      <c r="H65" s="1508"/>
      <c r="I65" s="659"/>
      <c r="J65" s="579"/>
      <c r="K65" s="1508"/>
      <c r="L65" s="222"/>
      <c r="M65" s="2178"/>
      <c r="N65" s="342"/>
      <c r="O65" s="1632"/>
      <c r="P65" s="1632"/>
      <c r="AH65" s="1639">
        <v>0</v>
      </c>
    </row>
    <row s="1643" customFormat="1" customHeight="1" ht="18.75" hidden="1">
      <c r="A66" s="1788" t="s">
        <v>273</v>
      </c>
      <c r="B66" s="1788" t="s">
        <v>274</v>
      </c>
      <c r="C66" s="377"/>
      <c r="D66" s="2470"/>
      <c r="E66" s="2212"/>
      <c r="F66" s="2391" t="str">
        <f>INDEX(PT_DIFFERENTIATION_VTAR,MATCH(A66,PT_DIFFERENTIATION_VTAR_ID,0))</f>
        <v>Тариф на техническую воду</v>
      </c>
      <c r="G66" s="2435" t="str">
        <f>INDEX(PT_DIFFERENTIATION_NTAR,MATCH(B66,PT_DIFFERENTIATION_NTAR_ID,0))</f>
        <v/>
      </c>
      <c r="H66" s="1870"/>
      <c r="I66" s="1747"/>
      <c r="J66" s="1781"/>
      <c r="K66" s="1873"/>
      <c r="L66" s="1870" t="s">
        <v>349</v>
      </c>
      <c r="M66" s="2178"/>
      <c r="N66" s="342"/>
      <c r="O66" s="1632"/>
      <c r="P66" s="1632"/>
      <c r="AH66" s="1639">
        <v>0</v>
      </c>
    </row>
    <row s="1643" customFormat="1" customHeight="1" ht="18.75" hidden="1">
      <c r="A67" s="1788"/>
      <c r="B67" s="1788"/>
      <c r="C67" s="377" t="s">
        <v>1202</v>
      </c>
      <c r="D67" s="2470"/>
      <c r="E67" s="2212"/>
      <c r="F67" s="2391"/>
      <c r="G67" s="2435"/>
      <c r="H67" s="1508"/>
      <c r="I67" s="659" t="s">
        <v>1203</v>
      </c>
      <c r="J67" s="579"/>
      <c r="K67" s="1508"/>
      <c r="L67" s="222"/>
      <c r="M67" s="2178"/>
      <c r="N67" s="342"/>
      <c r="O67" s="1632"/>
      <c r="P67" s="1632"/>
      <c r="AH67" s="1639">
        <v>0</v>
      </c>
    </row>
    <row s="1643" customFormat="1" customHeight="1" ht="0.75" hidden="1">
      <c r="A68" s="1788"/>
      <c r="B68" s="1788"/>
      <c r="C68" s="377" t="s">
        <v>1208</v>
      </c>
      <c r="D68" s="2470"/>
      <c r="E68" s="2212"/>
      <c r="F68" s="2391"/>
      <c r="G68" s="408"/>
      <c r="H68" s="1508"/>
      <c r="I68" s="659"/>
      <c r="J68" s="579"/>
      <c r="K68" s="1508"/>
      <c r="L68" s="222"/>
      <c r="M68" s="2178"/>
      <c r="N68" s="342"/>
      <c r="O68" s="1632"/>
      <c r="P68" s="1632"/>
      <c r="AH68" s="1639">
        <v>0</v>
      </c>
    </row>
    <row s="1643" customFormat="1" customHeight="1" ht="18.75" hidden="1">
      <c r="A69" s="1788" t="s">
        <v>278</v>
      </c>
      <c r="B69" s="1788" t="s">
        <v>279</v>
      </c>
      <c r="C69" s="377"/>
      <c r="D69" s="2470"/>
      <c r="E69" s="2212"/>
      <c r="F69" s="2391" t="str">
        <f>INDEX(PT_DIFFERENTIATION_VTAR,MATCH(A69,PT_DIFFERENTIATION_VTAR_ID,0))</f>
        <v>Тариф на транспортировку воды</v>
      </c>
      <c r="G69" s="2435" t="str">
        <f>INDEX(PT_DIFFERENTIATION_NTAR,MATCH(B69,PT_DIFFERENTIATION_NTAR_ID,0))</f>
        <v/>
      </c>
      <c r="H69" s="1870"/>
      <c r="I69" s="1747"/>
      <c r="J69" s="1781"/>
      <c r="K69" s="1873"/>
      <c r="L69" s="1870" t="s">
        <v>349</v>
      </c>
      <c r="M69" s="2178"/>
      <c r="N69" s="342"/>
      <c r="O69" s="1632"/>
      <c r="P69" s="1632"/>
      <c r="AH69" s="1639">
        <v>0</v>
      </c>
    </row>
    <row s="1643" customFormat="1" customHeight="1" ht="18.75" hidden="1">
      <c r="A70" s="1788"/>
      <c r="B70" s="1788"/>
      <c r="C70" s="377" t="s">
        <v>1202</v>
      </c>
      <c r="D70" s="2470"/>
      <c r="E70" s="2212"/>
      <c r="F70" s="2391"/>
      <c r="G70" s="2435"/>
      <c r="H70" s="1508"/>
      <c r="I70" s="659" t="s">
        <v>1203</v>
      </c>
      <c r="J70" s="579"/>
      <c r="K70" s="1508"/>
      <c r="L70" s="222"/>
      <c r="M70" s="2178"/>
      <c r="N70" s="342"/>
      <c r="O70" s="1632"/>
      <c r="P70" s="1632"/>
      <c r="AH70" s="1639">
        <v>0</v>
      </c>
    </row>
    <row s="1643" customFormat="1" customHeight="1" ht="0.75" hidden="1">
      <c r="A71" s="1788"/>
      <c r="B71" s="1788"/>
      <c r="C71" s="377" t="s">
        <v>1208</v>
      </c>
      <c r="D71" s="2470"/>
      <c r="E71" s="2212"/>
      <c r="F71" s="2391"/>
      <c r="G71" s="408"/>
      <c r="H71" s="1508"/>
      <c r="I71" s="659"/>
      <c r="J71" s="579"/>
      <c r="K71" s="1508"/>
      <c r="L71" s="222"/>
      <c r="M71" s="2178"/>
      <c r="N71" s="342"/>
      <c r="O71" s="1632"/>
      <c r="P71" s="1632"/>
      <c r="AH71" s="1639">
        <v>0</v>
      </c>
    </row>
    <row s="1643" customFormat="1" customHeight="1" ht="18.75" hidden="1">
      <c r="A72" s="1788" t="s">
        <v>283</v>
      </c>
      <c r="B72" s="1788" t="s">
        <v>284</v>
      </c>
      <c r="C72" s="377"/>
      <c r="D72" s="2470"/>
      <c r="E72" s="2212"/>
      <c r="F72" s="2391" t="str">
        <f>INDEX(PT_DIFFERENTIATION_VTAR,MATCH(A72,PT_DIFFERENTIATION_VTAR_ID,0))</f>
        <v>Тариф на подвоз воды</v>
      </c>
      <c r="G72" s="2435" t="str">
        <f>INDEX(PT_DIFFERENTIATION_NTAR,MATCH(B72,PT_DIFFERENTIATION_NTAR_ID,0))</f>
        <v/>
      </c>
      <c r="H72" s="1870"/>
      <c r="I72" s="1747"/>
      <c r="J72" s="1781"/>
      <c r="K72" s="1873"/>
      <c r="L72" s="1870" t="s">
        <v>349</v>
      </c>
      <c r="M72" s="2178"/>
      <c r="N72" s="342"/>
      <c r="O72" s="1632"/>
      <c r="P72" s="1632"/>
      <c r="AH72" s="1639">
        <v>0</v>
      </c>
    </row>
    <row s="1643" customFormat="1" customHeight="1" ht="18.75" hidden="1">
      <c r="A73" s="1788"/>
      <c r="B73" s="1788"/>
      <c r="C73" s="377" t="s">
        <v>1202</v>
      </c>
      <c r="D73" s="2470"/>
      <c r="E73" s="2212"/>
      <c r="F73" s="2391"/>
      <c r="G73" s="2435"/>
      <c r="H73" s="1508"/>
      <c r="I73" s="659" t="s">
        <v>1203</v>
      </c>
      <c r="J73" s="579"/>
      <c r="K73" s="1508"/>
      <c r="L73" s="222"/>
      <c r="M73" s="2178"/>
      <c r="N73" s="342"/>
      <c r="O73" s="1632"/>
      <c r="P73" s="1632"/>
      <c r="AH73" s="1639">
        <v>0</v>
      </c>
    </row>
    <row s="1643" customFormat="1" customHeight="1" ht="0.75" hidden="1">
      <c r="A74" s="1788"/>
      <c r="B74" s="1788"/>
      <c r="C74" s="377" t="s">
        <v>1208</v>
      </c>
      <c r="D74" s="2470"/>
      <c r="E74" s="2212"/>
      <c r="F74" s="2391"/>
      <c r="G74" s="408"/>
      <c r="H74" s="1508"/>
      <c r="I74" s="659"/>
      <c r="J74" s="579"/>
      <c r="K74" s="1508"/>
      <c r="L74" s="222"/>
      <c r="M74" s="2178"/>
      <c r="N74" s="342"/>
      <c r="O74" s="1632"/>
      <c r="P74" s="1632"/>
      <c r="AH74" s="1639">
        <v>0</v>
      </c>
    </row>
    <row s="1643" customFormat="1" customHeight="1" ht="18.75" hidden="1">
      <c r="A75" s="1788" t="s">
        <v>288</v>
      </c>
      <c r="B75" s="1788" t="s">
        <v>289</v>
      </c>
      <c r="C75" s="377"/>
      <c r="D75" s="2470"/>
      <c r="E75" s="2212"/>
      <c r="F75" s="2391" t="str">
        <f>INDEX(PT_DIFFERENTIATION_VTAR,MATCH(A75,PT_DIFFERENTIATION_VTAR_ID,0))</f>
        <v>Тариф на подключение (технологическое присоединение) к централизованной системе холодного водоснабжения</v>
      </c>
      <c r="G75" s="2435" t="str">
        <f>INDEX(PT_DIFFERENTIATION_NTAR,MATCH(B75,PT_DIFFERENTIATION_NTAR_ID,0))</f>
        <v/>
      </c>
      <c r="H75" s="1870"/>
      <c r="I75" s="1747"/>
      <c r="J75" s="1781"/>
      <c r="K75" s="1873"/>
      <c r="L75" s="1870" t="s">
        <v>349</v>
      </c>
      <c r="M75" s="2178"/>
      <c r="N75" s="342"/>
      <c r="O75" s="1632"/>
      <c r="P75" s="1632"/>
      <c r="AH75" s="1639">
        <v>0</v>
      </c>
    </row>
    <row s="1643" customFormat="1" customHeight="1" ht="18.75" hidden="1">
      <c r="A76" s="1788"/>
      <c r="B76" s="1788"/>
      <c r="C76" s="377" t="s">
        <v>1202</v>
      </c>
      <c r="D76" s="2470"/>
      <c r="E76" s="2212"/>
      <c r="F76" s="2391"/>
      <c r="G76" s="2435"/>
      <c r="H76" s="1508"/>
      <c r="I76" s="659" t="s">
        <v>1203</v>
      </c>
      <c r="J76" s="579"/>
      <c r="K76" s="1508"/>
      <c r="L76" s="222"/>
      <c r="M76" s="2178"/>
      <c r="N76" s="342"/>
      <c r="O76" s="1632"/>
      <c r="P76" s="1632"/>
      <c r="AH76" s="1639">
        <v>0</v>
      </c>
    </row>
    <row s="1643" customFormat="1" customHeight="1" ht="0.75" hidden="1">
      <c r="A77" s="1788"/>
      <c r="B77" s="1788"/>
      <c r="C77" s="377" t="s">
        <v>1208</v>
      </c>
      <c r="D77" s="2470"/>
      <c r="E77" s="2212"/>
      <c r="F77" s="2391"/>
      <c r="G77" s="408"/>
      <c r="H77" s="1508"/>
      <c r="I77" s="659"/>
      <c r="J77" s="579"/>
      <c r="K77" s="1508"/>
      <c r="L77" s="222"/>
      <c r="M77" s="2178"/>
      <c r="N77" s="342"/>
      <c r="O77" s="1632"/>
      <c r="P77" s="1632"/>
      <c r="AH77" s="1639">
        <v>0</v>
      </c>
    </row>
    <row s="1643" customFormat="1" customHeight="1" ht="18.75" hidden="1">
      <c r="A78" s="1788" t="s">
        <v>293</v>
      </c>
      <c r="B78" s="1788" t="s">
        <v>294</v>
      </c>
      <c r="C78" s="377"/>
      <c r="D78" s="2470"/>
      <c r="E78" s="2212"/>
      <c r="F78" s="2391" t="str">
        <f>INDEX(PT_DIFFERENTIATION_VTAR,MATCH(A78,PT_DIFFERENTIATION_VTAR_ID,0))</f>
        <v>Тариф на горячую воду (горячее водоснабжение)</v>
      </c>
      <c r="G78" s="2435" t="str">
        <f>INDEX(PT_DIFFERENTIATION_NTAR,MATCH(B78,PT_DIFFERENTIATION_NTAR_ID,0))</f>
        <v/>
      </c>
      <c r="H78" s="1870"/>
      <c r="I78" s="1747"/>
      <c r="J78" s="1781"/>
      <c r="K78" s="1873"/>
      <c r="L78" s="1870" t="s">
        <v>349</v>
      </c>
      <c r="M78" s="2178"/>
      <c r="N78" s="342"/>
      <c r="O78" s="1632"/>
      <c r="P78" s="1632"/>
      <c r="AH78" s="1639">
        <v>0</v>
      </c>
    </row>
    <row s="1643" customFormat="1" customHeight="1" ht="18.75" hidden="1">
      <c r="A79" s="1788"/>
      <c r="B79" s="1788"/>
      <c r="C79" s="377" t="s">
        <v>1202</v>
      </c>
      <c r="D79" s="2470"/>
      <c r="E79" s="2212"/>
      <c r="F79" s="2391"/>
      <c r="G79" s="2435"/>
      <c r="H79" s="1508"/>
      <c r="I79" s="659" t="s">
        <v>1203</v>
      </c>
      <c r="J79" s="579"/>
      <c r="K79" s="1508"/>
      <c r="L79" s="222"/>
      <c r="M79" s="2178"/>
      <c r="N79" s="342"/>
      <c r="O79" s="1632"/>
      <c r="P79" s="1632"/>
      <c r="AH79" s="1639">
        <v>0</v>
      </c>
    </row>
    <row s="1643" customFormat="1" customHeight="1" ht="0.75" hidden="1">
      <c r="A80" s="1788"/>
      <c r="B80" s="1788"/>
      <c r="C80" s="377" t="s">
        <v>1208</v>
      </c>
      <c r="D80" s="2470"/>
      <c r="E80" s="2212"/>
      <c r="F80" s="2391"/>
      <c r="G80" s="408"/>
      <c r="H80" s="1508"/>
      <c r="I80" s="659"/>
      <c r="J80" s="579"/>
      <c r="K80" s="1508"/>
      <c r="L80" s="222"/>
      <c r="M80" s="2178"/>
      <c r="N80" s="342"/>
      <c r="O80" s="1632"/>
      <c r="P80" s="1632"/>
      <c r="AH80" s="1639">
        <v>0</v>
      </c>
    </row>
    <row s="1643" customFormat="1" customHeight="1" ht="18.75" hidden="1">
      <c r="A81" s="1788" t="s">
        <v>298</v>
      </c>
      <c r="B81" s="1788" t="s">
        <v>299</v>
      </c>
      <c r="C81" s="377"/>
      <c r="D81" s="2470"/>
      <c r="E81" s="2212"/>
      <c r="F81" s="2391" t="str">
        <f>INDEX(PT_DIFFERENTIATION_VTAR,MATCH(A81,PT_DIFFERENTIATION_VTAR_ID,0))</f>
        <v>Тариф на транспортировку горячей воды</v>
      </c>
      <c r="G81" s="2435" t="str">
        <f>INDEX(PT_DIFFERENTIATION_NTAR,MATCH(B81,PT_DIFFERENTIATION_NTAR_ID,0))</f>
        <v/>
      </c>
      <c r="H81" s="1870"/>
      <c r="I81" s="1747"/>
      <c r="J81" s="1781"/>
      <c r="K81" s="1873"/>
      <c r="L81" s="1870" t="s">
        <v>349</v>
      </c>
      <c r="M81" s="2178"/>
      <c r="N81" s="342"/>
      <c r="O81" s="1632"/>
      <c r="P81" s="1632"/>
      <c r="AH81" s="1639">
        <v>0</v>
      </c>
    </row>
    <row s="1643" customFormat="1" customHeight="1" ht="18.75" hidden="1">
      <c r="A82" s="1788"/>
      <c r="B82" s="1788"/>
      <c r="C82" s="377" t="s">
        <v>1202</v>
      </c>
      <c r="D82" s="2470"/>
      <c r="E82" s="2212"/>
      <c r="F82" s="2391"/>
      <c r="G82" s="2435"/>
      <c r="H82" s="1508"/>
      <c r="I82" s="659" t="s">
        <v>1203</v>
      </c>
      <c r="J82" s="579"/>
      <c r="K82" s="1508"/>
      <c r="L82" s="222"/>
      <c r="M82" s="2178"/>
      <c r="N82" s="342"/>
      <c r="O82" s="1632"/>
      <c r="P82" s="1632"/>
      <c r="AH82" s="1639">
        <v>0</v>
      </c>
    </row>
    <row s="1643" customFormat="1" customHeight="1" ht="0.75" hidden="1">
      <c r="A83" s="1788"/>
      <c r="B83" s="1788"/>
      <c r="C83" s="377" t="s">
        <v>1208</v>
      </c>
      <c r="D83" s="2470"/>
      <c r="E83" s="2212"/>
      <c r="F83" s="2391"/>
      <c r="G83" s="408"/>
      <c r="H83" s="1508"/>
      <c r="I83" s="659"/>
      <c r="J83" s="579"/>
      <c r="K83" s="1508"/>
      <c r="L83" s="222"/>
      <c r="M83" s="2178"/>
      <c r="N83" s="342"/>
      <c r="O83" s="1632"/>
      <c r="P83" s="1632"/>
      <c r="AH83" s="1639">
        <v>0</v>
      </c>
    </row>
    <row s="1643" customFormat="1" customHeight="1" ht="18.75" hidden="1">
      <c r="A84" s="1788" t="s">
        <v>303</v>
      </c>
      <c r="B84" s="1788" t="s">
        <v>304</v>
      </c>
      <c r="C84" s="377"/>
      <c r="D84" s="2470"/>
      <c r="E84" s="2212"/>
      <c r="F84" s="2391" t="str">
        <f>INDEX(PT_DIFFERENTIATION_VTAR,MATCH(A84,PT_DIFFERENTIATION_VTAR_ID,0))</f>
        <v>Тариф на подключение (технологическое присоединение) к централизованной системе горячего водоснабжения</v>
      </c>
      <c r="G84" s="2435" t="str">
        <f>INDEX(PT_DIFFERENTIATION_NTAR,MATCH(B84,PT_DIFFERENTIATION_NTAR_ID,0))</f>
        <v/>
      </c>
      <c r="H84" s="1870"/>
      <c r="I84" s="1747"/>
      <c r="J84" s="1781"/>
      <c r="K84" s="1873"/>
      <c r="L84" s="1870" t="s">
        <v>349</v>
      </c>
      <c r="M84" s="2178"/>
      <c r="N84" s="342"/>
      <c r="O84" s="1632"/>
      <c r="P84" s="1632"/>
      <c r="AH84" s="1639">
        <v>0</v>
      </c>
    </row>
    <row s="1643" customFormat="1" customHeight="1" ht="18.75" hidden="1">
      <c r="A85" s="1788"/>
      <c r="B85" s="1788"/>
      <c r="C85" s="377" t="s">
        <v>1202</v>
      </c>
      <c r="D85" s="2470"/>
      <c r="E85" s="2212"/>
      <c r="F85" s="2391"/>
      <c r="G85" s="2435"/>
      <c r="H85" s="1508"/>
      <c r="I85" s="659" t="s">
        <v>1203</v>
      </c>
      <c r="J85" s="579"/>
      <c r="K85" s="1508"/>
      <c r="L85" s="222"/>
      <c r="M85" s="2178"/>
      <c r="N85" s="342"/>
      <c r="O85" s="1632"/>
      <c r="P85" s="1632"/>
      <c r="AH85" s="1639">
        <v>0</v>
      </c>
    </row>
    <row s="1643" customFormat="1" customHeight="1" ht="0.75" hidden="1">
      <c r="A86" s="1788"/>
      <c r="B86" s="1788"/>
      <c r="C86" s="377" t="s">
        <v>1208</v>
      </c>
      <c r="D86" s="2470"/>
      <c r="E86" s="2212"/>
      <c r="F86" s="2391"/>
      <c r="G86" s="408"/>
      <c r="H86" s="1508"/>
      <c r="I86" s="659"/>
      <c r="J86" s="579"/>
      <c r="K86" s="1508"/>
      <c r="L86" s="222"/>
      <c r="M86" s="2178"/>
      <c r="N86" s="342"/>
      <c r="O86" s="1632"/>
      <c r="P86" s="1632"/>
      <c r="AH86" s="1639">
        <v>0</v>
      </c>
    </row>
    <row s="1643" customFormat="1" customHeight="1" ht="18.75" hidden="1">
      <c r="A87" s="1788" t="s">
        <v>308</v>
      </c>
      <c r="B87" s="1788" t="s">
        <v>309</v>
      </c>
      <c r="C87" s="377"/>
      <c r="D87" s="2470"/>
      <c r="E87" s="2212"/>
      <c r="F87" s="2391" t="str">
        <f>INDEX(PT_DIFFERENTIATION_VTAR,MATCH(A87,PT_DIFFERENTIATION_VTAR_ID,0))</f>
        <v>Тариф на водоотведение</v>
      </c>
      <c r="G87" s="2435" t="str">
        <f>INDEX(PT_DIFFERENTIATION_NTAR,MATCH(B87,PT_DIFFERENTIATION_NTAR_ID,0))</f>
        <v/>
      </c>
      <c r="H87" s="1870"/>
      <c r="I87" s="1747"/>
      <c r="J87" s="1781"/>
      <c r="K87" s="1873"/>
      <c r="L87" s="1870" t="s">
        <v>349</v>
      </c>
      <c r="M87" s="2178"/>
      <c r="N87" s="342"/>
      <c r="O87" s="1632"/>
      <c r="P87" s="1632"/>
      <c r="AH87" s="1639">
        <v>0</v>
      </c>
    </row>
    <row s="1643" customFormat="1" customHeight="1" ht="18.75" hidden="1">
      <c r="A88" s="1788"/>
      <c r="B88" s="1788"/>
      <c r="C88" s="377" t="s">
        <v>1202</v>
      </c>
      <c r="D88" s="2470"/>
      <c r="E88" s="2212"/>
      <c r="F88" s="2391"/>
      <c r="G88" s="2435"/>
      <c r="H88" s="1508"/>
      <c r="I88" s="659" t="s">
        <v>1203</v>
      </c>
      <c r="J88" s="579"/>
      <c r="K88" s="1508"/>
      <c r="L88" s="222"/>
      <c r="M88" s="2178"/>
      <c r="N88" s="342"/>
      <c r="O88" s="1632"/>
      <c r="P88" s="1632"/>
      <c r="AH88" s="1639">
        <v>0</v>
      </c>
    </row>
    <row s="1643" customFormat="1" customHeight="1" ht="0.75" hidden="1">
      <c r="A89" s="1788"/>
      <c r="B89" s="1788"/>
      <c r="C89" s="377" t="s">
        <v>1208</v>
      </c>
      <c r="D89" s="2470"/>
      <c r="E89" s="2212"/>
      <c r="F89" s="2391"/>
      <c r="G89" s="408"/>
      <c r="H89" s="1508"/>
      <c r="I89" s="659"/>
      <c r="J89" s="579"/>
      <c r="K89" s="1508"/>
      <c r="L89" s="222"/>
      <c r="M89" s="2178"/>
      <c r="N89" s="342"/>
      <c r="O89" s="1632"/>
      <c r="P89" s="1632"/>
      <c r="AH89" s="1639">
        <v>0</v>
      </c>
    </row>
    <row s="1643" customFormat="1" customHeight="1" ht="18.75" hidden="1">
      <c r="A90" s="1788" t="s">
        <v>313</v>
      </c>
      <c r="B90" s="1788" t="s">
        <v>314</v>
      </c>
      <c r="C90" s="377"/>
      <c r="D90" s="2470"/>
      <c r="E90" s="2212"/>
      <c r="F90" s="2391" t="str">
        <f>INDEX(PT_DIFFERENTIATION_VTAR,MATCH(A90,PT_DIFFERENTIATION_VTAR_ID,0))</f>
        <v>Тариф на транспортировку сточных вод</v>
      </c>
      <c r="G90" s="2435" t="str">
        <f>INDEX(PT_DIFFERENTIATION_NTAR,MATCH(B90,PT_DIFFERENTIATION_NTAR_ID,0))</f>
        <v/>
      </c>
      <c r="H90" s="1870"/>
      <c r="I90" s="1747"/>
      <c r="J90" s="1781"/>
      <c r="K90" s="1873"/>
      <c r="L90" s="1870" t="s">
        <v>349</v>
      </c>
      <c r="M90" s="2178"/>
      <c r="N90" s="342"/>
      <c r="O90" s="1632"/>
      <c r="P90" s="1632"/>
      <c r="AH90" s="1639">
        <v>0</v>
      </c>
    </row>
    <row s="1643" customFormat="1" customHeight="1" ht="18.75" hidden="1">
      <c r="A91" s="1788"/>
      <c r="B91" s="1788"/>
      <c r="C91" s="377" t="s">
        <v>1202</v>
      </c>
      <c r="D91" s="2470"/>
      <c r="E91" s="2212"/>
      <c r="F91" s="2391"/>
      <c r="G91" s="2435"/>
      <c r="H91" s="1508"/>
      <c r="I91" s="659" t="s">
        <v>1203</v>
      </c>
      <c r="J91" s="579"/>
      <c r="K91" s="1508"/>
      <c r="L91" s="222"/>
      <c r="M91" s="2178"/>
      <c r="N91" s="342"/>
      <c r="O91" s="1632"/>
      <c r="P91" s="1632"/>
      <c r="AH91" s="1639">
        <v>0</v>
      </c>
    </row>
    <row s="1643" customFormat="1" customHeight="1" ht="0.75" hidden="1">
      <c r="A92" s="1788"/>
      <c r="B92" s="1788"/>
      <c r="C92" s="377" t="s">
        <v>1208</v>
      </c>
      <c r="D92" s="2470"/>
      <c r="E92" s="2212"/>
      <c r="F92" s="2391"/>
      <c r="G92" s="408"/>
      <c r="H92" s="1508"/>
      <c r="I92" s="659"/>
      <c r="J92" s="579"/>
      <c r="K92" s="1508"/>
      <c r="L92" s="222"/>
      <c r="M92" s="2178"/>
      <c r="N92" s="342"/>
      <c r="O92" s="1632"/>
      <c r="P92" s="1632"/>
      <c r="AH92" s="1639">
        <v>0</v>
      </c>
    </row>
    <row s="1643" customFormat="1" customHeight="1" ht="18.75" hidden="1">
      <c r="A93" s="1788" t="s">
        <v>318</v>
      </c>
      <c r="B93" s="1788" t="s">
        <v>319</v>
      </c>
      <c r="C93" s="377"/>
      <c r="D93" s="2470"/>
      <c r="E93" s="2212"/>
      <c r="F93" s="2391" t="str">
        <f>INDEX(PT_DIFFERENTIATION_VTAR,MATCH(A93,PT_DIFFERENTIATION_VTAR_ID,0))</f>
        <v>Тариф на подключение (технологическое присоединение) к централизованной системе водоотведения</v>
      </c>
      <c r="G93" s="2435" t="str">
        <f>INDEX(PT_DIFFERENTIATION_NTAR,MATCH(B93,PT_DIFFERENTIATION_NTAR_ID,0))</f>
        <v/>
      </c>
      <c r="H93" s="1870"/>
      <c r="I93" s="1747"/>
      <c r="J93" s="1781"/>
      <c r="K93" s="1873"/>
      <c r="L93" s="1870" t="s">
        <v>349</v>
      </c>
      <c r="M93" s="2178"/>
      <c r="N93" s="342"/>
      <c r="O93" s="1632"/>
      <c r="P93" s="1632"/>
      <c r="AH93" s="1639">
        <v>0</v>
      </c>
    </row>
    <row s="1643" customFormat="1" customHeight="1" ht="18.75" hidden="1">
      <c r="A94" s="1788"/>
      <c r="B94" s="1788"/>
      <c r="C94" s="377" t="s">
        <v>1202</v>
      </c>
      <c r="D94" s="2470"/>
      <c r="E94" s="2212"/>
      <c r="F94" s="2391"/>
      <c r="G94" s="2435"/>
      <c r="H94" s="1508"/>
      <c r="I94" s="659" t="s">
        <v>1203</v>
      </c>
      <c r="J94" s="579"/>
      <c r="K94" s="1508"/>
      <c r="L94" s="222"/>
      <c r="M94" s="2178"/>
      <c r="N94" s="342"/>
      <c r="O94" s="1632"/>
      <c r="P94" s="1632"/>
      <c r="AH94" s="1639">
        <v>0</v>
      </c>
    </row>
    <row s="1643" customFormat="1" customHeight="1" ht="1.05">
      <c r="A95" s="1788"/>
      <c r="B95" s="1788"/>
      <c r="C95" s="377" t="s">
        <v>1208</v>
      </c>
      <c r="D95" s="2470"/>
      <c r="E95" s="2212"/>
      <c r="F95" s="2391"/>
      <c r="G95" s="408"/>
      <c r="H95" s="1508"/>
      <c r="I95" s="659"/>
      <c r="J95" s="579"/>
      <c r="K95" s="1508"/>
      <c r="L95" s="222"/>
      <c r="M95" s="2178"/>
      <c r="N95" s="342"/>
      <c r="O95" s="1632"/>
      <c r="P95" s="1632"/>
      <c r="AH95" s="1639">
        <v>1</v>
      </c>
    </row>
    <row customHeight="1" ht="19.95">
      <c r="A96" s="1788"/>
      <c r="B96" s="1788"/>
      <c r="D96" s="384"/>
      <c r="E96" s="155" t="s">
        <v>114</v>
      </c>
      <c r="F96"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6" s="2468"/>
      <c r="H96" s="2468"/>
      <c r="I96" s="2468"/>
      <c r="J96" s="2468"/>
      <c r="K96" s="2468"/>
      <c r="L96" s="2468"/>
      <c r="M96" s="305"/>
      <c r="N96" s="342"/>
      <c r="AH96" s="382">
        <v>19</v>
      </c>
    </row>
    <row customHeight="1" ht="35.699999999999996">
      <c r="A97" s="1788"/>
      <c r="B97" s="1788"/>
      <c r="D97" s="384"/>
      <c r="E97" s="407"/>
      <c r="F97" s="206" t="s">
        <v>349</v>
      </c>
      <c r="G97" s="206" t="s">
        <v>349</v>
      </c>
      <c r="H97" s="2226" t="s">
        <v>349</v>
      </c>
      <c r="I97" s="2228"/>
      <c r="J97" s="206" t="s">
        <v>349</v>
      </c>
      <c r="K97" s="206" t="s">
        <v>349</v>
      </c>
      <c r="L97" s="409"/>
      <c r="M97" s="353" t="s">
        <v>1212</v>
      </c>
      <c r="N97" s="342"/>
      <c r="AH97" s="382">
        <v>34</v>
      </c>
    </row>
    <row customHeight="1" ht="19.95">
      <c r="A98" s="1788"/>
      <c r="B98" s="1788"/>
      <c r="D98" s="384"/>
      <c r="E98" s="155" t="s">
        <v>94</v>
      </c>
      <c r="F98" s="2468" t="s">
        <v>1213</v>
      </c>
      <c r="G98" s="2468"/>
      <c r="H98" s="2468"/>
      <c r="I98" s="2468"/>
      <c r="J98" s="2468"/>
      <c r="K98" s="2468"/>
      <c r="L98" s="2468"/>
      <c r="M98" s="305"/>
      <c r="N98" s="342"/>
      <c r="AH98" s="382">
        <v>19</v>
      </c>
    </row>
    <row s="1643" customFormat="1" customHeight="1" ht="60.75" hidden="1">
      <c r="A99" s="1788" t="s">
        <v>158</v>
      </c>
      <c r="B99" s="1788" t="s">
        <v>159</v>
      </c>
      <c r="C99" s="377"/>
      <c r="D99" s="2470"/>
      <c r="E99" s="2212"/>
      <c r="F99" s="2391" t="str">
        <f>INDEX(PT_DIFFERENTIATION_VTAR,MATCH(A99,PT_DIFFERENTIATION_VTAR_ID,0))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9" s="2435" t="str">
        <f>INDEX(PT_DIFFERENTIATION_NTAR,MATCH(B99,PT_DIFFERENTIATION_NTAR_ID,0))</f>
        <v/>
      </c>
      <c r="H99" s="1870"/>
      <c r="I99" s="1747"/>
      <c r="J99" s="1781"/>
      <c r="K99" s="1786"/>
      <c r="L99" s="1870" t="s">
        <v>349</v>
      </c>
      <c r="M9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9" s="342"/>
      <c r="O99" s="1632"/>
      <c r="P99" s="1632"/>
      <c r="AH99" s="1639">
        <v>0</v>
      </c>
    </row>
    <row s="1643" customFormat="1" customHeight="1" ht="18.75" hidden="1">
      <c r="A100" s="1788"/>
      <c r="B100" s="1788"/>
      <c r="C100" s="377" t="s">
        <v>1204</v>
      </c>
      <c r="D100" s="2470"/>
      <c r="E100" s="2212"/>
      <c r="F100" s="2391"/>
      <c r="G100" s="2435"/>
      <c r="H100" s="1508"/>
      <c r="I100" s="659" t="s">
        <v>1203</v>
      </c>
      <c r="J100" s="579"/>
      <c r="K100" s="1508"/>
      <c r="L100" s="222"/>
      <c r="M100" s="2178"/>
      <c r="N100" s="342"/>
      <c r="O100" s="1632"/>
      <c r="P100" s="1632"/>
      <c r="AH100" s="1639">
        <v>0</v>
      </c>
    </row>
    <row s="1643" customFormat="1" customHeight="1" ht="0.75" hidden="1">
      <c r="A101" s="1788"/>
      <c r="B101" s="1788"/>
      <c r="C101" s="377" t="s">
        <v>1214</v>
      </c>
      <c r="D101" s="2470"/>
      <c r="E101" s="2212"/>
      <c r="F101" s="2391"/>
      <c r="G101" s="408"/>
      <c r="H101" s="1508"/>
      <c r="I101" s="659"/>
      <c r="J101" s="579"/>
      <c r="K101" s="1508"/>
      <c r="L101" s="222"/>
      <c r="M101" s="2178"/>
      <c r="N101" s="342"/>
      <c r="O101" s="1632"/>
      <c r="P101" s="1632"/>
      <c r="AH101" s="1639">
        <v>0</v>
      </c>
    </row>
    <row s="1643" customFormat="1" customHeight="1" ht="45" hidden="1">
      <c r="A102" s="1788" t="s">
        <v>167</v>
      </c>
      <c r="B102" s="1788" t="s">
        <v>168</v>
      </c>
      <c r="C102" s="377"/>
      <c r="D102" s="2470"/>
      <c r="E102" s="2212"/>
      <c r="F102" s="2391" t="str">
        <f>INDEX(PT_DIFFERENTIATION_VTAR,MATCH(A102,PT_DIFFERENTIATION_VTAR_ID,0))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2" s="2435" t="str">
        <f>INDEX(PT_DIFFERENTIATION_NTAR,MATCH(B102,PT_DIFFERENTIATION_NTAR_ID,0))</f>
        <v>Тарифы на тепловую энергию, поставляемую АО "ТЭК СПб" потребителям, расположенным на территории Санкт-Петербурга
</v>
      </c>
      <c r="H102" s="1870"/>
      <c r="I102" s="1747"/>
      <c r="J102" s="1781"/>
      <c r="K102" s="1786"/>
      <c r="L102" s="1870" t="s">
        <v>349</v>
      </c>
      <c r="M102" s="2179"/>
      <c r="N102" s="342"/>
      <c r="O102" s="1632"/>
      <c r="P102" s="1632"/>
      <c r="AH102" s="1639">
        <v>0</v>
      </c>
    </row>
    <row s="1643" customFormat="1" customHeight="1" ht="18.75" hidden="1">
      <c r="A103" s="1788"/>
      <c r="B103" s="1788"/>
      <c r="C103" s="377" t="s">
        <v>1204</v>
      </c>
      <c r="D103" s="2470"/>
      <c r="E103" s="2212"/>
      <c r="F103" s="2391"/>
      <c r="G103" s="2435"/>
      <c r="H103" s="1508"/>
      <c r="I103" s="659" t="s">
        <v>1203</v>
      </c>
      <c r="J103" s="579"/>
      <c r="K103" s="1508"/>
      <c r="L103" s="222"/>
      <c r="M103" s="1869"/>
      <c r="N103" s="342"/>
      <c r="O103" s="1632"/>
      <c r="P103" s="1632"/>
      <c r="AH103" s="1639">
        <v>0</v>
      </c>
    </row>
    <row s="1643" customFormat="1" customHeight="1" ht="18.75">
      <c r="A104" s="1831" t="s">
        <v>167</v>
      </c>
      <c r="B104" s="1831" t="s">
        <v>1209</v>
      </c>
      <c r="C104" s="1695"/>
      <c r="D104" s="352"/>
      <c r="E104" s="1039"/>
      <c r="F104" s="1039"/>
      <c r="G104" s="2435">
        <f>INDEX(PT_DIFFERENTIATION_NTAR,MATCH(B104,PT_DIFFERENTIATION_NTAR_ID,0))</f>
      </c>
      <c r="H104" s="2279"/>
      <c r="I104" s="1747"/>
      <c r="J104" s="1781"/>
      <c r="K104" s="1786"/>
      <c r="L104" s="2279" t="s">
        <v>349</v>
      </c>
      <c r="M104" s="2326"/>
      <c r="N104" s="626"/>
      <c r="O104" s="1632"/>
      <c r="P104" s="1632"/>
      <c r="Q104" s="1643"/>
      <c r="R104" s="1643"/>
      <c r="S104" s="1643"/>
      <c r="T104" s="1643"/>
      <c r="U104" s="1643"/>
      <c r="V104" s="1643"/>
      <c r="W104" s="1643"/>
      <c r="X104" s="1643"/>
      <c r="Y104" s="1643"/>
      <c r="Z104" s="1643"/>
      <c r="AA104" s="1643"/>
      <c r="AB104" s="1643"/>
      <c r="AC104" s="1643"/>
      <c r="AD104" s="1643"/>
      <c r="AE104" s="1643"/>
      <c r="AF104" s="1643"/>
      <c r="AG104" s="1643"/>
      <c r="AH104" s="1643">
        <v>0</v>
      </c>
    </row>
    <row s="1643" customFormat="1" customHeight="1" ht="18.75">
      <c r="A105" s="1831"/>
      <c r="B105" s="1831"/>
      <c r="C105" s="1695" t="s">
        <v>1204</v>
      </c>
      <c r="D105" s="352"/>
      <c r="E105" s="1039"/>
      <c r="F105" s="1039"/>
      <c r="G105" s="2435"/>
      <c r="H105" s="3329"/>
      <c r="I105" s="3330" t="s">
        <v>1203</v>
      </c>
      <c r="J105" s="3331"/>
      <c r="K105" s="3332"/>
      <c r="L105" s="3333"/>
      <c r="M105" s="2326"/>
      <c r="N105" s="626"/>
      <c r="O105" s="1632"/>
      <c r="P105" s="1632"/>
      <c r="Q105" s="1643"/>
      <c r="R105" s="1643"/>
      <c r="S105" s="1643"/>
      <c r="T105" s="1643"/>
      <c r="U105" s="1643"/>
      <c r="V105" s="1643"/>
      <c r="W105" s="1643"/>
      <c r="X105" s="1643"/>
      <c r="Y105" s="1643"/>
      <c r="Z105" s="1643"/>
      <c r="AA105" s="1643"/>
      <c r="AB105" s="1643"/>
      <c r="AC105" s="1643"/>
      <c r="AD105" s="1643"/>
      <c r="AE105" s="1643"/>
      <c r="AF105" s="1643"/>
      <c r="AG105" s="1643"/>
      <c r="AH105" s="1643">
        <v>0</v>
      </c>
    </row>
    <row s="1643" customFormat="1" customHeight="1" ht="18.75">
      <c r="A106" s="1831" t="s">
        <v>167</v>
      </c>
      <c r="B106" s="1831" t="s">
        <v>1210</v>
      </c>
      <c r="C106" s="1695"/>
      <c r="D106" s="352"/>
      <c r="E106" s="1039"/>
      <c r="F106" s="1039"/>
      <c r="G106" s="2435">
        <f>INDEX(PT_DIFFERENTIATION_NTAR,MATCH(B106,PT_DIFFERENTIATION_NTAR_ID,0))</f>
      </c>
      <c r="H106" s="2279"/>
      <c r="I106" s="1747"/>
      <c r="J106" s="1781"/>
      <c r="K106" s="1786"/>
      <c r="L106" s="2279" t="s">
        <v>349</v>
      </c>
      <c r="M106" s="2326"/>
      <c r="N106" s="626"/>
      <c r="O106" s="1632"/>
      <c r="P106" s="1632"/>
      <c r="Q106" s="1643"/>
      <c r="R106" s="1643"/>
      <c r="S106" s="1643"/>
      <c r="T106" s="1643"/>
      <c r="U106" s="1643"/>
      <c r="V106" s="1643"/>
      <c r="W106" s="1643"/>
      <c r="X106" s="1643"/>
      <c r="Y106" s="1643"/>
      <c r="Z106" s="1643"/>
      <c r="AA106" s="1643"/>
      <c r="AB106" s="1643"/>
      <c r="AC106" s="1643"/>
      <c r="AD106" s="1643"/>
      <c r="AE106" s="1643"/>
      <c r="AF106" s="1643"/>
      <c r="AG106" s="1643"/>
      <c r="AH106" s="1643">
        <v>0</v>
      </c>
    </row>
    <row s="1643" customFormat="1" customHeight="1" ht="18.75">
      <c r="A107" s="1831"/>
      <c r="B107" s="1831"/>
      <c r="C107" s="1695" t="s">
        <v>1204</v>
      </c>
      <c r="D107" s="352"/>
      <c r="E107" s="1039"/>
      <c r="F107" s="1039"/>
      <c r="G107" s="2435"/>
      <c r="H107" s="3334"/>
      <c r="I107" s="3335" t="s">
        <v>1203</v>
      </c>
      <c r="J107" s="3336"/>
      <c r="K107" s="3337"/>
      <c r="L107" s="3338"/>
      <c r="M107" s="2326"/>
      <c r="N107" s="626"/>
      <c r="O107" s="1632"/>
      <c r="P107" s="1632"/>
      <c r="Q107" s="1643"/>
      <c r="R107" s="1643"/>
      <c r="S107" s="1643"/>
      <c r="T107" s="1643"/>
      <c r="U107" s="1643"/>
      <c r="V107" s="1643"/>
      <c r="W107" s="1643"/>
      <c r="X107" s="1643"/>
      <c r="Y107" s="1643"/>
      <c r="Z107" s="1643"/>
      <c r="AA107" s="1643"/>
      <c r="AB107" s="1643"/>
      <c r="AC107" s="1643"/>
      <c r="AD107" s="1643"/>
      <c r="AE107" s="1643"/>
      <c r="AF107" s="1643"/>
      <c r="AG107" s="1643"/>
      <c r="AH107" s="1643">
        <v>0</v>
      </c>
    </row>
    <row s="1643" customFormat="1" customHeight="1" ht="18.75">
      <c r="A108" s="1831" t="s">
        <v>167</v>
      </c>
      <c r="B108" s="1831" t="s">
        <v>1211</v>
      </c>
      <c r="C108" s="1695"/>
      <c r="D108" s="352"/>
      <c r="E108" s="1039"/>
      <c r="F108" s="1039"/>
      <c r="G108" s="2435">
        <f>INDEX(PT_DIFFERENTIATION_NTAR,MATCH(B108,PT_DIFFERENTIATION_NTAR_ID,0))</f>
      </c>
      <c r="H108" s="2279"/>
      <c r="I108" s="1747"/>
      <c r="J108" s="1781"/>
      <c r="K108" s="1786"/>
      <c r="L108" s="2279" t="s">
        <v>349</v>
      </c>
      <c r="M108" s="2326"/>
      <c r="N108" s="626"/>
      <c r="O108" s="1632"/>
      <c r="P108" s="1632"/>
      <c r="Q108" s="1643"/>
      <c r="R108" s="1643"/>
      <c r="S108" s="1643"/>
      <c r="T108" s="1643"/>
      <c r="U108" s="1643"/>
      <c r="V108" s="1643"/>
      <c r="W108" s="1643"/>
      <c r="X108" s="1643"/>
      <c r="Y108" s="1643"/>
      <c r="Z108" s="1643"/>
      <c r="AA108" s="1643"/>
      <c r="AB108" s="1643"/>
      <c r="AC108" s="1643"/>
      <c r="AD108" s="1643"/>
      <c r="AE108" s="1643"/>
      <c r="AF108" s="1643"/>
      <c r="AG108" s="1643"/>
      <c r="AH108" s="1643">
        <v>0</v>
      </c>
    </row>
    <row s="1643" customFormat="1" customHeight="1" ht="18.75">
      <c r="A109" s="1831"/>
      <c r="B109" s="1831"/>
      <c r="C109" s="1695" t="s">
        <v>1204</v>
      </c>
      <c r="D109" s="352"/>
      <c r="E109" s="1039"/>
      <c r="F109" s="1039"/>
      <c r="G109" s="2435"/>
      <c r="H109" s="3339"/>
      <c r="I109" s="3340" t="s">
        <v>1203</v>
      </c>
      <c r="J109" s="3341"/>
      <c r="K109" s="3342"/>
      <c r="L109" s="3343"/>
      <c r="M109" s="2326"/>
      <c r="N109" s="626"/>
      <c r="O109" s="1632"/>
      <c r="P109" s="1632"/>
      <c r="Q109" s="1643"/>
      <c r="R109" s="1643"/>
      <c r="S109" s="1643"/>
      <c r="T109" s="1643"/>
      <c r="U109" s="1643"/>
      <c r="V109" s="1643"/>
      <c r="W109" s="1643"/>
      <c r="X109" s="1643"/>
      <c r="Y109" s="1643"/>
      <c r="Z109" s="1643"/>
      <c r="AA109" s="1643"/>
      <c r="AB109" s="1643"/>
      <c r="AC109" s="1643"/>
      <c r="AD109" s="1643"/>
      <c r="AE109" s="1643"/>
      <c r="AF109" s="1643"/>
      <c r="AG109" s="1643"/>
      <c r="AH109" s="1643">
        <v>0</v>
      </c>
    </row>
    <row s="1643" customFormat="1" customHeight="1" ht="18.75">
      <c r="A110" s="1831" t="s">
        <v>167</v>
      </c>
      <c r="B110" s="1831" t="s">
        <v>178</v>
      </c>
      <c r="C110" s="1695"/>
      <c r="D110" s="352"/>
      <c r="E110" s="1039"/>
      <c r="F110" s="1039"/>
      <c r="G110" s="2435" t="str">
        <f>INDEX(PT_DIFFERENTIATION_NTAR,MATCH(B110,PT_DIFFERENTIATION_NTAR_ID,0))</f>
        <v>Тарифы на тепловую энергию, поставляемую АО "ТЭК СПб" на коллекторах источников тепловой энергии потребителям, расположенным на территории Санкт-Петербурга.   
</v>
      </c>
      <c r="H110" s="2279"/>
      <c r="I110" s="1747"/>
      <c r="J110" s="1781"/>
      <c r="K110" s="1786"/>
      <c r="L110" s="2279" t="s">
        <v>349</v>
      </c>
      <c r="M110" s="2326"/>
      <c r="N110" s="626"/>
      <c r="O110" s="1632"/>
      <c r="P110" s="1632"/>
      <c r="Q110" s="1643"/>
      <c r="R110" s="1643"/>
      <c r="S110" s="1643"/>
      <c r="T110" s="1643"/>
      <c r="U110" s="1643"/>
      <c r="V110" s="1643"/>
      <c r="W110" s="1643"/>
      <c r="X110" s="1643"/>
      <c r="Y110" s="1643"/>
      <c r="Z110" s="1643"/>
      <c r="AA110" s="1643"/>
      <c r="AB110" s="1643"/>
      <c r="AC110" s="1643"/>
      <c r="AD110" s="1643"/>
      <c r="AE110" s="1643"/>
      <c r="AF110" s="1643"/>
      <c r="AG110" s="1643"/>
      <c r="AH110" s="1643">
        <v>0</v>
      </c>
    </row>
    <row s="1643" customFormat="1" customHeight="1" ht="18.75">
      <c r="A111" s="1831"/>
      <c r="B111" s="1831"/>
      <c r="C111" s="1695" t="s">
        <v>1204</v>
      </c>
      <c r="D111" s="352"/>
      <c r="E111" s="1039"/>
      <c r="F111" s="1039"/>
      <c r="G111" s="2435"/>
      <c r="H111" s="4017"/>
      <c r="I111" s="4018" t="s">
        <v>1203</v>
      </c>
      <c r="J111" s="4019"/>
      <c r="K111" s="4020"/>
      <c r="L111" s="4021"/>
      <c r="M111" s="2326"/>
      <c r="N111" s="626"/>
      <c r="O111" s="1632"/>
      <c r="P111" s="1632"/>
      <c r="Q111" s="1643"/>
      <c r="R111" s="1643"/>
      <c r="S111" s="1643"/>
      <c r="T111" s="1643"/>
      <c r="U111" s="1643"/>
      <c r="V111" s="1643"/>
      <c r="W111" s="1643"/>
      <c r="X111" s="1643"/>
      <c r="Y111" s="1643"/>
      <c r="Z111" s="1643"/>
      <c r="AA111" s="1643"/>
      <c r="AB111" s="1643"/>
      <c r="AC111" s="1643"/>
      <c r="AD111" s="1643"/>
      <c r="AE111" s="1643"/>
      <c r="AF111" s="1643"/>
      <c r="AG111" s="1643"/>
      <c r="AH111" s="1643">
        <v>0</v>
      </c>
    </row>
    <row s="1643" customFormat="1" customHeight="1" ht="18.75">
      <c r="A112" s="1831" t="s">
        <v>167</v>
      </c>
      <c r="B112" s="1831" t="s">
        <v>185</v>
      </c>
      <c r="C112" s="1695"/>
      <c r="D112" s="352"/>
      <c r="E112" s="1039"/>
      <c r="F112" s="1039"/>
      <c r="G112" s="2435" t="str">
        <f>INDEX(PT_DIFFERENTIATION_NTAR,MATCH(B112,PT_DIFFERENTIATION_NTAR_ID,0))</f>
        <v>Тарифы на тепловую энергию (мощность), поставляемую АО "ТЭК СПб" теплоснабжающим, теплосетевым организациям, приобретающим тепловую энергию с целью компенсации потерь тепловой энергии
</v>
      </c>
      <c r="H112" s="2279"/>
      <c r="I112" s="1747"/>
      <c r="J112" s="1781"/>
      <c r="K112" s="1786"/>
      <c r="L112" s="2279" t="s">
        <v>349</v>
      </c>
      <c r="M112" s="2326"/>
      <c r="N112" s="626"/>
      <c r="O112" s="1632"/>
      <c r="P112" s="1632"/>
      <c r="Q112" s="1643"/>
      <c r="R112" s="1643"/>
      <c r="S112" s="1643"/>
      <c r="T112" s="1643"/>
      <c r="U112" s="1643"/>
      <c r="V112" s="1643"/>
      <c r="W112" s="1643"/>
      <c r="X112" s="1643"/>
      <c r="Y112" s="1643"/>
      <c r="Z112" s="1643"/>
      <c r="AA112" s="1643"/>
      <c r="AB112" s="1643"/>
      <c r="AC112" s="1643"/>
      <c r="AD112" s="1643"/>
      <c r="AE112" s="1643"/>
      <c r="AF112" s="1643"/>
      <c r="AG112" s="1643"/>
      <c r="AH112" s="1643">
        <v>0</v>
      </c>
    </row>
    <row s="1643" customFormat="1" customHeight="1" ht="18.75">
      <c r="A113" s="1831"/>
      <c r="B113" s="1831"/>
      <c r="C113" s="1695" t="s">
        <v>1204</v>
      </c>
      <c r="D113" s="352"/>
      <c r="E113" s="1039"/>
      <c r="F113" s="1039"/>
      <c r="G113" s="2435"/>
      <c r="H113" s="4022"/>
      <c r="I113" s="4023" t="s">
        <v>1203</v>
      </c>
      <c r="J113" s="4024"/>
      <c r="K113" s="4025"/>
      <c r="L113" s="4026"/>
      <c r="M113" s="2326"/>
      <c r="N113" s="626"/>
      <c r="O113" s="1632"/>
      <c r="P113" s="1632"/>
      <c r="Q113" s="1643"/>
      <c r="R113" s="1643"/>
      <c r="S113" s="1643"/>
      <c r="T113" s="1643"/>
      <c r="U113" s="1643"/>
      <c r="V113" s="1643"/>
      <c r="W113" s="1643"/>
      <c r="X113" s="1643"/>
      <c r="Y113" s="1643"/>
      <c r="Z113" s="1643"/>
      <c r="AA113" s="1643"/>
      <c r="AB113" s="1643"/>
      <c r="AC113" s="1643"/>
      <c r="AD113" s="1643"/>
      <c r="AE113" s="1643"/>
      <c r="AF113" s="1643"/>
      <c r="AG113" s="1643"/>
      <c r="AH113" s="1643">
        <v>0</v>
      </c>
    </row>
    <row s="1643" customFormat="1" customHeight="1" ht="18.75">
      <c r="A114" s="1831" t="s">
        <v>167</v>
      </c>
      <c r="B114" s="1831" t="s">
        <v>194</v>
      </c>
      <c r="C114" s="1695"/>
      <c r="D114" s="352"/>
      <c r="E114" s="1039"/>
      <c r="F114" s="1039"/>
      <c r="G114" s="2435" t="str">
        <f>INDEX(PT_DIFFERENTIATION_NTAR,MATCH(B114,PT_DIFFERENTIATION_NTAR_ID,0))</f>
        <v>Льготные тарифы на тепловую энергию, поставляемую АО "ТЭК СПб" потребителям, расположенным на территории Санкт-Петербурга 
</v>
      </c>
      <c r="H114" s="2279"/>
      <c r="I114" s="1747"/>
      <c r="J114" s="1781"/>
      <c r="K114" s="1786"/>
      <c r="L114" s="2279" t="s">
        <v>349</v>
      </c>
      <c r="M114" s="2326"/>
      <c r="N114" s="626"/>
      <c r="O114" s="1632"/>
      <c r="P114" s="1632"/>
      <c r="Q114" s="1643"/>
      <c r="R114" s="1643"/>
      <c r="S114" s="1643"/>
      <c r="T114" s="1643"/>
      <c r="U114" s="1643"/>
      <c r="V114" s="1643"/>
      <c r="W114" s="1643"/>
      <c r="X114" s="1643"/>
      <c r="Y114" s="1643"/>
      <c r="Z114" s="1643"/>
      <c r="AA114" s="1643"/>
      <c r="AB114" s="1643"/>
      <c r="AC114" s="1643"/>
      <c r="AD114" s="1643"/>
      <c r="AE114" s="1643"/>
      <c r="AF114" s="1643"/>
      <c r="AG114" s="1643"/>
      <c r="AH114" s="1643">
        <v>0</v>
      </c>
    </row>
    <row s="1643" customFormat="1" customHeight="1" ht="18.75">
      <c r="A115" s="1831"/>
      <c r="B115" s="1831"/>
      <c r="C115" s="1695" t="s">
        <v>1204</v>
      </c>
      <c r="D115" s="352"/>
      <c r="E115" s="1039"/>
      <c r="F115" s="1039"/>
      <c r="G115" s="2435"/>
      <c r="H115" s="4027"/>
      <c r="I115" s="4028" t="s">
        <v>1203</v>
      </c>
      <c r="J115" s="4029"/>
      <c r="K115" s="4030"/>
      <c r="L115" s="4031"/>
      <c r="M115" s="2326"/>
      <c r="N115" s="626"/>
      <c r="O115" s="1632"/>
      <c r="P115" s="1632"/>
      <c r="Q115" s="1643"/>
      <c r="R115" s="1643"/>
      <c r="S115" s="1643"/>
      <c r="T115" s="1643"/>
      <c r="U115" s="1643"/>
      <c r="V115" s="1643"/>
      <c r="W115" s="1643"/>
      <c r="X115" s="1643"/>
      <c r="Y115" s="1643"/>
      <c r="Z115" s="1643"/>
      <c r="AA115" s="1643"/>
      <c r="AB115" s="1643"/>
      <c r="AC115" s="1643"/>
      <c r="AD115" s="1643"/>
      <c r="AE115" s="1643"/>
      <c r="AF115" s="1643"/>
      <c r="AG115" s="1643"/>
      <c r="AH115" s="1643">
        <v>0</v>
      </c>
    </row>
    <row s="1643" customFormat="1" customHeight="1" ht="0.75" hidden="1">
      <c r="A116" s="1788"/>
      <c r="B116" s="1788"/>
      <c r="C116" s="377" t="s">
        <v>1214</v>
      </c>
      <c r="D116" s="2470"/>
      <c r="E116" s="2212"/>
      <c r="F116" s="2391"/>
      <c r="G116" s="408"/>
      <c r="H116" s="1508"/>
      <c r="I116" s="659"/>
      <c r="J116" s="579"/>
      <c r="K116" s="1508"/>
      <c r="L116" s="222"/>
      <c r="M116" s="349"/>
      <c r="N116" s="342"/>
      <c r="O116" s="1632"/>
      <c r="P116" s="1632"/>
      <c r="AH116" s="1639">
        <v>0</v>
      </c>
    </row>
    <row s="1643" customFormat="1" customHeight="1" ht="45" hidden="1">
      <c r="A117" s="1788" t="s">
        <v>203</v>
      </c>
      <c r="B117" s="1788" t="s">
        <v>204</v>
      </c>
      <c r="C117" s="377"/>
      <c r="D117" s="2470"/>
      <c r="E117" s="2212"/>
      <c r="F117" s="2391" t="str">
        <f>INDEX(PT_DIFFERENTIATION_VTAR,MATCH(A117,PT_DIFFERENTIATION_VTAR_ID,0))</f>
        <v>Тарифы на теплоноситель, поставляемый теплоснабжающими организациями потребителям, другим теплоснабжающим организациям</v>
      </c>
      <c r="G117" s="2435" t="str">
        <f>INDEX(PT_DIFFERENTIATION_NTAR,MATCH(B117,PT_DIFFERENTIATION_NTAR_ID,0))</f>
        <v>Тарифы на теплоноситель, поставляемый АО "ТЭК СПб" потребителям, расположенным на территории Санкт-Петербурга.
</v>
      </c>
      <c r="H117" s="1870"/>
      <c r="I117" s="1747"/>
      <c r="J117" s="1781"/>
      <c r="K117" s="1786"/>
      <c r="L117" s="1870" t="s">
        <v>349</v>
      </c>
      <c r="M117" s="349"/>
      <c r="N117" s="342"/>
      <c r="O117" s="1632"/>
      <c r="P117" s="1632"/>
      <c r="AH117" s="1639">
        <v>0</v>
      </c>
    </row>
    <row s="1643" customFormat="1" customHeight="1" ht="18.75" hidden="1">
      <c r="A118" s="1788"/>
      <c r="B118" s="1788"/>
      <c r="C118" s="377" t="s">
        <v>1204</v>
      </c>
      <c r="D118" s="2470"/>
      <c r="E118" s="2212"/>
      <c r="F118" s="2391"/>
      <c r="G118" s="2435"/>
      <c r="H118" s="1508"/>
      <c r="I118" s="659" t="s">
        <v>1203</v>
      </c>
      <c r="J118" s="579"/>
      <c r="K118" s="1508"/>
      <c r="L118" s="222"/>
      <c r="M118" s="349"/>
      <c r="N118" s="342"/>
      <c r="O118" s="1632"/>
      <c r="P118" s="1632"/>
      <c r="AH118" s="1639">
        <v>0</v>
      </c>
    </row>
    <row s="1643" customFormat="1" customHeight="1" ht="0.75" hidden="1">
      <c r="A119" s="1788"/>
      <c r="B119" s="1788"/>
      <c r="C119" s="377" t="s">
        <v>1214</v>
      </c>
      <c r="D119" s="2470"/>
      <c r="E119" s="2212"/>
      <c r="F119" s="2391"/>
      <c r="G119" s="408"/>
      <c r="H119" s="1508"/>
      <c r="I119" s="659"/>
      <c r="J119" s="579"/>
      <c r="K119" s="1508"/>
      <c r="L119" s="222"/>
      <c r="M119" s="349"/>
      <c r="N119" s="342"/>
      <c r="O119" s="1632"/>
      <c r="P119" s="1632"/>
      <c r="AH119" s="1639">
        <v>0</v>
      </c>
    </row>
    <row s="1643" customFormat="1" customHeight="1" ht="45" hidden="1">
      <c r="A120" s="1788" t="s">
        <v>212</v>
      </c>
      <c r="B120" s="1788" t="s">
        <v>213</v>
      </c>
      <c r="C120" s="377"/>
      <c r="D120" s="2470"/>
      <c r="E120" s="2212"/>
      <c r="F120" s="2391" t="str">
        <f>INDEX(PT_DIFFERENTIATION_VTAR,MATCH(A120,PT_DIFFERENTIATION_VTAR_ID,0))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20" s="2435" t="str">
        <f>INDEX(PT_DIFFERENTIATION_NTAR,MATCH(B120,PT_DIFFERENTIATION_NTAR_ID,0))</f>
        <v>Тарифы на горячую воду (горячее водоснабжение), поставляемую АО "ТЭК СПб" в открытых системах теплоснабжения потребителям, расположенным на территории Санкт-Петербурга 
</v>
      </c>
      <c r="H120" s="1870"/>
      <c r="I120" s="1747"/>
      <c r="J120" s="1781"/>
      <c r="K120" s="1786"/>
      <c r="L120" s="1870" t="s">
        <v>349</v>
      </c>
      <c r="M120" s="349"/>
      <c r="N120" s="342"/>
      <c r="O120" s="1632"/>
      <c r="P120" s="1632"/>
      <c r="AH120" s="1639">
        <v>0</v>
      </c>
    </row>
    <row s="1643" customFormat="1" customHeight="1" ht="18.75" hidden="1">
      <c r="A121" s="1788"/>
      <c r="B121" s="1788"/>
      <c r="C121" s="377" t="s">
        <v>1204</v>
      </c>
      <c r="D121" s="2470"/>
      <c r="E121" s="2212"/>
      <c r="F121" s="2391"/>
      <c r="G121" s="2435"/>
      <c r="H121" s="1508"/>
      <c r="I121" s="659" t="s">
        <v>1203</v>
      </c>
      <c r="J121" s="579"/>
      <c r="K121" s="1508"/>
      <c r="L121" s="222"/>
      <c r="M121" s="349"/>
      <c r="N121" s="342"/>
      <c r="O121" s="1632"/>
      <c r="P121" s="1632"/>
      <c r="AH121" s="1639">
        <v>0</v>
      </c>
    </row>
    <row s="1643" customFormat="1" customHeight="1" ht="0.75" hidden="1">
      <c r="A122" s="1788"/>
      <c r="B122" s="1788"/>
      <c r="C122" s="377" t="s">
        <v>1214</v>
      </c>
      <c r="D122" s="2470"/>
      <c r="E122" s="2212"/>
      <c r="F122" s="2391"/>
      <c r="G122" s="408"/>
      <c r="H122" s="1508"/>
      <c r="I122" s="659"/>
      <c r="J122" s="579"/>
      <c r="K122" s="1508"/>
      <c r="L122" s="222"/>
      <c r="M122" s="349"/>
      <c r="N122" s="342"/>
      <c r="O122" s="1632"/>
      <c r="P122" s="1632"/>
      <c r="AH122" s="1639">
        <v>0</v>
      </c>
    </row>
    <row s="1643" customFormat="1" customHeight="1" ht="18.75" hidden="1">
      <c r="A123" s="1788" t="s">
        <v>221</v>
      </c>
      <c r="B123" s="1788" t="s">
        <v>222</v>
      </c>
      <c r="C123" s="377"/>
      <c r="D123" s="2470"/>
      <c r="E123" s="2212"/>
      <c r="F123" s="2391" t="str">
        <f>INDEX(PT_DIFFERENTIATION_VTAR,MATCH(A123,PT_DIFFERENTIATION_VTAR_ID,0))</f>
        <v>Тарифы на услуги по передаче тепловой энергии</v>
      </c>
      <c r="G123" s="2435" t="str">
        <f>INDEX(PT_DIFFERENTIATION_NTAR,MATCH(B123,PT_DIFFERENTIATION_NTAR_ID,0))</f>
        <v>Тарифы на услуги по передаче тепловой энергии, теплоносителя по тепловым сетям АО "ТЭК СПб" на территории Санкт-Петербурга 
</v>
      </c>
      <c r="H123" s="1870"/>
      <c r="I123" s="1747"/>
      <c r="J123" s="1781"/>
      <c r="K123" s="1786"/>
      <c r="L123" s="1870" t="s">
        <v>349</v>
      </c>
      <c r="M123" s="349"/>
      <c r="N123" s="342"/>
      <c r="O123" s="1632"/>
      <c r="P123" s="1632"/>
      <c r="AH123" s="1639">
        <v>0</v>
      </c>
    </row>
    <row s="1643" customFormat="1" customHeight="1" ht="18.75" hidden="1">
      <c r="A124" s="1788"/>
      <c r="B124" s="1788"/>
      <c r="C124" s="377" t="s">
        <v>1204</v>
      </c>
      <c r="D124" s="2470"/>
      <c r="E124" s="2212"/>
      <c r="F124" s="2391"/>
      <c r="G124" s="2435"/>
      <c r="H124" s="1508"/>
      <c r="I124" s="659" t="s">
        <v>1203</v>
      </c>
      <c r="J124" s="579"/>
      <c r="K124" s="1508"/>
      <c r="L124" s="222"/>
      <c r="M124" s="349"/>
      <c r="N124" s="342"/>
      <c r="O124" s="1632"/>
      <c r="P124" s="1632"/>
      <c r="AH124" s="1639">
        <v>0</v>
      </c>
    </row>
    <row s="1643" customFormat="1" customHeight="1" ht="0.75" hidden="1">
      <c r="A125" s="1788"/>
      <c r="B125" s="1788"/>
      <c r="C125" s="377" t="s">
        <v>1214</v>
      </c>
      <c r="D125" s="2470"/>
      <c r="E125" s="2212"/>
      <c r="F125" s="2391"/>
      <c r="G125" s="408"/>
      <c r="H125" s="1508"/>
      <c r="I125" s="659"/>
      <c r="J125" s="579"/>
      <c r="K125" s="1508"/>
      <c r="L125" s="222"/>
      <c r="M125" s="349"/>
      <c r="N125" s="342"/>
      <c r="O125" s="1632"/>
      <c r="P125" s="1632"/>
      <c r="AH125" s="1639">
        <v>0</v>
      </c>
    </row>
    <row s="1643" customFormat="1" customHeight="1" ht="18.75" hidden="1">
      <c r="A126" s="1788" t="s">
        <v>227</v>
      </c>
      <c r="B126" s="1788" t="s">
        <v>228</v>
      </c>
      <c r="C126" s="377"/>
      <c r="D126" s="2470"/>
      <c r="E126" s="2212"/>
      <c r="F126" s="2391" t="str">
        <f>INDEX(PT_DIFFERENTIATION_VTAR,MATCH(A126,PT_DIFFERENTIATION_VTAR_ID,0))</f>
        <v>Тарифы на услуги по передаче теплоносителя</v>
      </c>
      <c r="G126" s="2435" t="str">
        <f>INDEX(PT_DIFFERENTIATION_NTAR,MATCH(B126,PT_DIFFERENTIATION_NTAR_ID,0))</f>
        <v/>
      </c>
      <c r="H126" s="1870"/>
      <c r="I126" s="1747"/>
      <c r="J126" s="1781"/>
      <c r="K126" s="1786"/>
      <c r="L126" s="1870" t="s">
        <v>349</v>
      </c>
      <c r="M126" s="349"/>
      <c r="N126" s="342"/>
      <c r="O126" s="1632"/>
      <c r="P126" s="1632"/>
      <c r="AH126" s="1639">
        <v>0</v>
      </c>
    </row>
    <row s="1643" customFormat="1" customHeight="1" ht="18.75" hidden="1">
      <c r="A127" s="1788"/>
      <c r="B127" s="1788"/>
      <c r="C127" s="377" t="s">
        <v>1204</v>
      </c>
      <c r="D127" s="2470"/>
      <c r="E127" s="2212"/>
      <c r="F127" s="2391"/>
      <c r="G127" s="2435"/>
      <c r="H127" s="1508"/>
      <c r="I127" s="659" t="s">
        <v>1203</v>
      </c>
      <c r="J127" s="579"/>
      <c r="K127" s="1508"/>
      <c r="L127" s="222"/>
      <c r="M127" s="349"/>
      <c r="N127" s="342"/>
      <c r="O127" s="1632"/>
      <c r="P127" s="1632"/>
      <c r="AH127" s="1639">
        <v>0</v>
      </c>
    </row>
    <row s="1643" customFormat="1" customHeight="1" ht="0.75" hidden="1">
      <c r="A128" s="1788"/>
      <c r="B128" s="1788"/>
      <c r="C128" s="377" t="s">
        <v>1214</v>
      </c>
      <c r="D128" s="2470"/>
      <c r="E128" s="2212"/>
      <c r="F128" s="2391"/>
      <c r="G128" s="408"/>
      <c r="H128" s="1508"/>
      <c r="I128" s="659"/>
      <c r="J128" s="579"/>
      <c r="K128" s="1508"/>
      <c r="L128" s="222"/>
      <c r="M128" s="349"/>
      <c r="N128" s="342"/>
      <c r="O128" s="1632"/>
      <c r="P128" s="1632"/>
      <c r="AH128" s="1639">
        <v>0</v>
      </c>
    </row>
    <row s="1643" customFormat="1" customHeight="1" ht="18.75" hidden="1">
      <c r="A129" s="1788" t="s">
        <v>236</v>
      </c>
      <c r="B129" s="1788" t="s">
        <v>237</v>
      </c>
      <c r="C129" s="377"/>
      <c r="D129" s="2470"/>
      <c r="E129" s="2212"/>
      <c r="F129" s="2391" t="str">
        <f>INDEX(PT_DIFFERENTIATION_VTAR,MATCH(A129,PT_DIFFERENTIATION_VTAR_ID,0))</f>
        <v>Плата за услуги по поддержанию резервной тепловой мощности при отсутствии потребления тепловой энергии</v>
      </c>
      <c r="G129" s="2435" t="str">
        <f>INDEX(PT_DIFFERENTIATION_NTAR,MATCH(B129,PT_DIFFERENTIATION_NTAR_ID,0))</f>
        <v>Плата за услуги по поддержанию резервной тепловой мощности АО "ТЭК СПб"
</v>
      </c>
      <c r="H129" s="1870"/>
      <c r="I129" s="1747"/>
      <c r="J129" s="1781"/>
      <c r="K129" s="1786"/>
      <c r="L129" s="1870" t="s">
        <v>349</v>
      </c>
      <c r="M129" s="349"/>
      <c r="N129" s="342"/>
      <c r="O129" s="1632"/>
      <c r="P129" s="1632"/>
      <c r="AH129" s="1639">
        <v>0</v>
      </c>
    </row>
    <row s="1643" customFormat="1" customHeight="1" ht="18.75" hidden="1">
      <c r="A130" s="1788"/>
      <c r="B130" s="1788"/>
      <c r="C130" s="377" t="s">
        <v>1204</v>
      </c>
      <c r="D130" s="2470"/>
      <c r="E130" s="2212"/>
      <c r="F130" s="2391"/>
      <c r="G130" s="2435"/>
      <c r="H130" s="1508"/>
      <c r="I130" s="659" t="s">
        <v>1203</v>
      </c>
      <c r="J130" s="579"/>
      <c r="K130" s="1508"/>
      <c r="L130" s="222"/>
      <c r="M130" s="349"/>
      <c r="N130" s="342"/>
      <c r="O130" s="1632"/>
      <c r="P130" s="1632"/>
      <c r="AH130" s="1639">
        <v>0</v>
      </c>
    </row>
    <row s="1643" customFormat="1" customHeight="1" ht="0.75" hidden="1">
      <c r="A131" s="1788"/>
      <c r="B131" s="1788"/>
      <c r="C131" s="377" t="s">
        <v>1214</v>
      </c>
      <c r="D131" s="2470"/>
      <c r="E131" s="2212"/>
      <c r="F131" s="2391"/>
      <c r="G131" s="408"/>
      <c r="H131" s="1508"/>
      <c r="I131" s="659"/>
      <c r="J131" s="579"/>
      <c r="K131" s="1508"/>
      <c r="L131" s="222"/>
      <c r="M131" s="349"/>
      <c r="N131" s="342"/>
      <c r="O131" s="1632"/>
      <c r="P131" s="1632"/>
      <c r="AH131" s="1639">
        <v>0</v>
      </c>
    </row>
    <row s="1643" customFormat="1" customHeight="1" ht="18.75" hidden="1">
      <c r="A132" s="1788" t="s">
        <v>242</v>
      </c>
      <c r="B132" s="1788" t="s">
        <v>243</v>
      </c>
      <c r="C132" s="377"/>
      <c r="D132" s="2470"/>
      <c r="E132" s="2212"/>
      <c r="F132" s="2391" t="str">
        <f>INDEX(PT_DIFFERENTIATION_VTAR,MATCH(A132,PT_DIFFERENTIATION_VTAR_ID,0))</f>
        <v>Плата за подключение (технологическое присоединение) к системе теплоснабжения</v>
      </c>
      <c r="G132" s="2435" t="str">
        <f>INDEX(PT_DIFFERENTIATION_NTAR,MATCH(B132,PT_DIFFERENTIATION_NTAR_ID,0))</f>
        <v/>
      </c>
      <c r="H132" s="1870"/>
      <c r="I132" s="1747"/>
      <c r="J132" s="1781"/>
      <c r="K132" s="1786"/>
      <c r="L132" s="1870" t="s">
        <v>349</v>
      </c>
      <c r="M132" s="349"/>
      <c r="N132" s="342"/>
      <c r="O132" s="1632"/>
      <c r="P132" s="1632"/>
      <c r="AH132" s="1639">
        <v>0</v>
      </c>
    </row>
    <row s="1643" customFormat="1" customHeight="1" ht="18.75" hidden="1">
      <c r="A133" s="1788"/>
      <c r="B133" s="1788"/>
      <c r="C133" s="377" t="s">
        <v>1204</v>
      </c>
      <c r="D133" s="2470"/>
      <c r="E133" s="2212"/>
      <c r="F133" s="2391"/>
      <c r="G133" s="2435"/>
      <c r="H133" s="1508"/>
      <c r="I133" s="659" t="s">
        <v>1203</v>
      </c>
      <c r="J133" s="579"/>
      <c r="K133" s="1508"/>
      <c r="L133" s="222"/>
      <c r="M133" s="349"/>
      <c r="N133" s="342"/>
      <c r="O133" s="1632"/>
      <c r="P133" s="1632"/>
      <c r="AH133" s="1639">
        <v>0</v>
      </c>
    </row>
    <row s="1643" customFormat="1" customHeight="1" ht="0.75" hidden="1">
      <c r="A134" s="1788"/>
      <c r="B134" s="1788"/>
      <c r="C134" s="377" t="s">
        <v>1214</v>
      </c>
      <c r="D134" s="2470"/>
      <c r="E134" s="2212"/>
      <c r="F134" s="2391"/>
      <c r="G134" s="408"/>
      <c r="H134" s="1508"/>
      <c r="I134" s="659"/>
      <c r="J134" s="579"/>
      <c r="K134" s="1508"/>
      <c r="L134" s="222"/>
      <c r="M134" s="349"/>
      <c r="N134" s="342"/>
      <c r="O134" s="1632"/>
      <c r="P134" s="1632"/>
      <c r="AH134" s="1639">
        <v>0</v>
      </c>
    </row>
    <row s="1643" customFormat="1" customHeight="1" ht="18.75" hidden="1">
      <c r="A135" s="1788" t="s">
        <v>248</v>
      </c>
      <c r="B135" s="1788" t="s">
        <v>249</v>
      </c>
      <c r="C135" s="377"/>
      <c r="D135" s="2470"/>
      <c r="E135" s="2212"/>
      <c r="F135" s="2391" t="str">
        <f>INDEX(PT_DIFFERENTIATION_VTAR,MATCH(A135,PT_DIFFERENTIATION_VTAR_ID,0))</f>
        <v>Плата за подключение (технологическое присоединение) к системе теплоснабжения (индивидуальная)</v>
      </c>
      <c r="G135" s="2435" t="str">
        <f>INDEX(PT_DIFFERENTIATION_NTAR,MATCH(B135,PT_DIFFERENTIATION_NTAR_ID,0))</f>
        <v/>
      </c>
      <c r="H135" s="1997"/>
      <c r="I135" s="1747"/>
      <c r="J135" s="1781"/>
      <c r="K135" s="1786"/>
      <c r="L135" s="1997" t="s">
        <v>349</v>
      </c>
      <c r="M135" s="349"/>
      <c r="N135" s="342"/>
      <c r="O135" s="1632"/>
      <c r="P135" s="1632"/>
      <c r="AH135" s="1639">
        <v>0</v>
      </c>
    </row>
    <row s="1643" customFormat="1" customHeight="1" ht="18.75" hidden="1">
      <c r="A136" s="1788"/>
      <c r="B136" s="1788"/>
      <c r="C136" s="377" t="s">
        <v>1204</v>
      </c>
      <c r="D136" s="2470"/>
      <c r="E136" s="2212"/>
      <c r="F136" s="2391"/>
      <c r="G136" s="2435"/>
      <c r="H136" s="1508"/>
      <c r="I136" s="659" t="s">
        <v>1203</v>
      </c>
      <c r="J136" s="579"/>
      <c r="K136" s="1508"/>
      <c r="L136" s="222"/>
      <c r="M136" s="349"/>
      <c r="N136" s="342"/>
      <c r="O136" s="1632"/>
      <c r="P136" s="1632"/>
      <c r="AH136" s="1639">
        <v>0</v>
      </c>
    </row>
    <row s="1643" customFormat="1" customHeight="1" ht="0.75" hidden="1">
      <c r="A137" s="1788"/>
      <c r="B137" s="1788"/>
      <c r="C137" s="377" t="s">
        <v>1214</v>
      </c>
      <c r="D137" s="2470"/>
      <c r="E137" s="2212"/>
      <c r="F137" s="2391"/>
      <c r="G137" s="408"/>
      <c r="H137" s="1508"/>
      <c r="I137" s="659"/>
      <c r="J137" s="579"/>
      <c r="K137" s="1508"/>
      <c r="L137" s="222"/>
      <c r="M137" s="349"/>
      <c r="N137" s="342"/>
      <c r="O137" s="1632"/>
      <c r="P137" s="1632"/>
      <c r="AH137" s="1639">
        <v>0</v>
      </c>
    </row>
    <row s="1643" customFormat="1" customHeight="1" ht="18.75" hidden="1">
      <c r="A138" s="1788" t="s">
        <v>268</v>
      </c>
      <c r="B138" s="1788" t="s">
        <v>269</v>
      </c>
      <c r="C138" s="377"/>
      <c r="D138" s="2470"/>
      <c r="E138" s="2212"/>
      <c r="F138" s="2391" t="str">
        <f>INDEX(PT_DIFFERENTIATION_VTAR,MATCH(A138,PT_DIFFERENTIATION_VTAR_ID,0))</f>
        <v>Тариф на питьевую воду (питьевое водоснабжение)</v>
      </c>
      <c r="G138" s="2435" t="str">
        <f>INDEX(PT_DIFFERENTIATION_NTAR,MATCH(B138,PT_DIFFERENTIATION_NTAR_ID,0))</f>
        <v/>
      </c>
      <c r="H138" s="1870"/>
      <c r="I138" s="1747"/>
      <c r="J138" s="1781"/>
      <c r="K138" s="1786"/>
      <c r="L138" s="1870" t="s">
        <v>349</v>
      </c>
      <c r="M138" s="349"/>
      <c r="N138" s="342"/>
      <c r="O138" s="1632"/>
      <c r="P138" s="1632"/>
      <c r="AH138" s="1639">
        <v>0</v>
      </c>
    </row>
    <row s="1643" customFormat="1" customHeight="1" ht="18.75" hidden="1">
      <c r="A139" s="1788"/>
      <c r="B139" s="1788"/>
      <c r="C139" s="377" t="s">
        <v>1204</v>
      </c>
      <c r="D139" s="2470"/>
      <c r="E139" s="2212"/>
      <c r="F139" s="2391"/>
      <c r="G139" s="2435"/>
      <c r="H139" s="1508"/>
      <c r="I139" s="659" t="s">
        <v>1203</v>
      </c>
      <c r="J139" s="579"/>
      <c r="K139" s="1508"/>
      <c r="L139" s="222"/>
      <c r="M139" s="349"/>
      <c r="N139" s="342"/>
      <c r="O139" s="1632"/>
      <c r="P139" s="1632"/>
      <c r="AH139" s="1639">
        <v>0</v>
      </c>
    </row>
    <row s="1643" customFormat="1" customHeight="1" ht="0.75" hidden="1">
      <c r="A140" s="1788"/>
      <c r="B140" s="1788"/>
      <c r="C140" s="377" t="s">
        <v>1214</v>
      </c>
      <c r="D140" s="2470"/>
      <c r="E140" s="2212"/>
      <c r="F140" s="2391"/>
      <c r="G140" s="408"/>
      <c r="H140" s="1508"/>
      <c r="I140" s="659"/>
      <c r="J140" s="579"/>
      <c r="K140" s="1508"/>
      <c r="L140" s="222"/>
      <c r="M140" s="349"/>
      <c r="N140" s="342"/>
      <c r="O140" s="1632"/>
      <c r="P140" s="1632"/>
      <c r="AH140" s="1639">
        <v>0</v>
      </c>
    </row>
    <row s="1643" customFormat="1" customHeight="1" ht="18.75" hidden="1">
      <c r="A141" s="1788" t="s">
        <v>273</v>
      </c>
      <c r="B141" s="1788" t="s">
        <v>274</v>
      </c>
      <c r="C141" s="377"/>
      <c r="D141" s="2470"/>
      <c r="E141" s="2212"/>
      <c r="F141" s="2391" t="str">
        <f>INDEX(PT_DIFFERENTIATION_VTAR,MATCH(A141,PT_DIFFERENTIATION_VTAR_ID,0))</f>
        <v>Тариф на техническую воду</v>
      </c>
      <c r="G141" s="2435" t="str">
        <f>INDEX(PT_DIFFERENTIATION_NTAR,MATCH(B141,PT_DIFFERENTIATION_NTAR_ID,0))</f>
        <v/>
      </c>
      <c r="H141" s="1870"/>
      <c r="I141" s="1747"/>
      <c r="J141" s="1781"/>
      <c r="K141" s="1786"/>
      <c r="L141" s="1870" t="s">
        <v>349</v>
      </c>
      <c r="M141" s="349"/>
      <c r="N141" s="342"/>
      <c r="O141" s="1632"/>
      <c r="P141" s="1632"/>
      <c r="AH141" s="1639">
        <v>0</v>
      </c>
    </row>
    <row s="1643" customFormat="1" customHeight="1" ht="18.75" hidden="1">
      <c r="A142" s="1788"/>
      <c r="B142" s="1788"/>
      <c r="C142" s="377" t="s">
        <v>1204</v>
      </c>
      <c r="D142" s="2470"/>
      <c r="E142" s="2212"/>
      <c r="F142" s="2391"/>
      <c r="G142" s="2435"/>
      <c r="H142" s="1508"/>
      <c r="I142" s="659" t="s">
        <v>1203</v>
      </c>
      <c r="J142" s="579"/>
      <c r="K142" s="1508"/>
      <c r="L142" s="222"/>
      <c r="M142" s="349"/>
      <c r="N142" s="342"/>
      <c r="O142" s="1632"/>
      <c r="P142" s="1632"/>
      <c r="AH142" s="1639">
        <v>0</v>
      </c>
    </row>
    <row s="1643" customFormat="1" customHeight="1" ht="0.75" hidden="1">
      <c r="A143" s="1788"/>
      <c r="B143" s="1788"/>
      <c r="C143" s="377" t="s">
        <v>1214</v>
      </c>
      <c r="D143" s="2470"/>
      <c r="E143" s="2212"/>
      <c r="F143" s="2391"/>
      <c r="G143" s="408"/>
      <c r="H143" s="1508"/>
      <c r="I143" s="659"/>
      <c r="J143" s="579"/>
      <c r="K143" s="1508"/>
      <c r="L143" s="222"/>
      <c r="M143" s="349"/>
      <c r="N143" s="342"/>
      <c r="O143" s="1632"/>
      <c r="P143" s="1632"/>
      <c r="AH143" s="1639">
        <v>0</v>
      </c>
    </row>
    <row s="1643" customFormat="1" customHeight="1" ht="18.75" hidden="1">
      <c r="A144" s="1788" t="s">
        <v>278</v>
      </c>
      <c r="B144" s="1788" t="s">
        <v>279</v>
      </c>
      <c r="C144" s="377"/>
      <c r="D144" s="2470"/>
      <c r="E144" s="2212"/>
      <c r="F144" s="2391" t="str">
        <f>INDEX(PT_DIFFERENTIATION_VTAR,MATCH(A144,PT_DIFFERENTIATION_VTAR_ID,0))</f>
        <v>Тариф на транспортировку воды</v>
      </c>
      <c r="G144" s="2435" t="str">
        <f>INDEX(PT_DIFFERENTIATION_NTAR,MATCH(B144,PT_DIFFERENTIATION_NTAR_ID,0))</f>
        <v/>
      </c>
      <c r="H144" s="1870"/>
      <c r="I144" s="1747"/>
      <c r="J144" s="1781"/>
      <c r="K144" s="1786"/>
      <c r="L144" s="1870" t="s">
        <v>349</v>
      </c>
      <c r="M144" s="349"/>
      <c r="N144" s="342"/>
      <c r="O144" s="1632"/>
      <c r="P144" s="1632"/>
      <c r="AH144" s="1639">
        <v>0</v>
      </c>
    </row>
    <row s="1643" customFormat="1" customHeight="1" ht="18.75" hidden="1">
      <c r="A145" s="1788"/>
      <c r="B145" s="1788"/>
      <c r="C145" s="377" t="s">
        <v>1204</v>
      </c>
      <c r="D145" s="2470"/>
      <c r="E145" s="2212"/>
      <c r="F145" s="2391"/>
      <c r="G145" s="2435"/>
      <c r="H145" s="1508"/>
      <c r="I145" s="659" t="s">
        <v>1203</v>
      </c>
      <c r="J145" s="579"/>
      <c r="K145" s="1508"/>
      <c r="L145" s="222"/>
      <c r="M145" s="349"/>
      <c r="N145" s="342"/>
      <c r="O145" s="1632"/>
      <c r="P145" s="1632"/>
      <c r="AH145" s="1639">
        <v>0</v>
      </c>
    </row>
    <row s="1643" customFormat="1" customHeight="1" ht="0.75" hidden="1">
      <c r="A146" s="1788"/>
      <c r="B146" s="1788"/>
      <c r="C146" s="377" t="s">
        <v>1214</v>
      </c>
      <c r="D146" s="2470"/>
      <c r="E146" s="2212"/>
      <c r="F146" s="2391"/>
      <c r="G146" s="408"/>
      <c r="H146" s="1508"/>
      <c r="I146" s="659"/>
      <c r="J146" s="579"/>
      <c r="K146" s="1508"/>
      <c r="L146" s="222"/>
      <c r="M146" s="349"/>
      <c r="N146" s="342"/>
      <c r="O146" s="1632"/>
      <c r="P146" s="1632"/>
      <c r="AH146" s="1639">
        <v>0</v>
      </c>
    </row>
    <row s="1643" customFormat="1" customHeight="1" ht="18.75" hidden="1">
      <c r="A147" s="1788" t="s">
        <v>283</v>
      </c>
      <c r="B147" s="1788" t="s">
        <v>284</v>
      </c>
      <c r="C147" s="377"/>
      <c r="D147" s="2470"/>
      <c r="E147" s="2212"/>
      <c r="F147" s="2391" t="str">
        <f>INDEX(PT_DIFFERENTIATION_VTAR,MATCH(A147,PT_DIFFERENTIATION_VTAR_ID,0))</f>
        <v>Тариф на подвоз воды</v>
      </c>
      <c r="G147" s="2435" t="str">
        <f>INDEX(PT_DIFFERENTIATION_NTAR,MATCH(B147,PT_DIFFERENTIATION_NTAR_ID,0))</f>
        <v/>
      </c>
      <c r="H147" s="1870"/>
      <c r="I147" s="1747"/>
      <c r="J147" s="1781"/>
      <c r="K147" s="1786"/>
      <c r="L147" s="1870" t="s">
        <v>349</v>
      </c>
      <c r="M147" s="349"/>
      <c r="N147" s="342"/>
      <c r="O147" s="1632"/>
      <c r="P147" s="1632"/>
      <c r="AH147" s="1639">
        <v>0</v>
      </c>
    </row>
    <row s="1643" customFormat="1" customHeight="1" ht="18.75" hidden="1">
      <c r="A148" s="1788"/>
      <c r="B148" s="1788"/>
      <c r="C148" s="377" t="s">
        <v>1204</v>
      </c>
      <c r="D148" s="2470"/>
      <c r="E148" s="2212"/>
      <c r="F148" s="2391"/>
      <c r="G148" s="2435"/>
      <c r="H148" s="1508"/>
      <c r="I148" s="659" t="s">
        <v>1203</v>
      </c>
      <c r="J148" s="579"/>
      <c r="K148" s="1508"/>
      <c r="L148" s="222"/>
      <c r="M148" s="349"/>
      <c r="N148" s="342"/>
      <c r="O148" s="1632"/>
      <c r="P148" s="1632"/>
      <c r="AH148" s="1639">
        <v>0</v>
      </c>
    </row>
    <row s="1643" customFormat="1" customHeight="1" ht="0.75" hidden="1">
      <c r="A149" s="1788"/>
      <c r="B149" s="1788"/>
      <c r="C149" s="377" t="s">
        <v>1214</v>
      </c>
      <c r="D149" s="2470"/>
      <c r="E149" s="2212"/>
      <c r="F149" s="2391"/>
      <c r="G149" s="408"/>
      <c r="H149" s="1508"/>
      <c r="I149" s="659"/>
      <c r="J149" s="579"/>
      <c r="K149" s="1508"/>
      <c r="L149" s="222"/>
      <c r="M149" s="349"/>
      <c r="N149" s="342"/>
      <c r="O149" s="1632"/>
      <c r="P149" s="1632"/>
      <c r="AH149" s="1639">
        <v>0</v>
      </c>
    </row>
    <row s="1643" customFormat="1" customHeight="1" ht="18.75" hidden="1">
      <c r="A150" s="1788" t="s">
        <v>288</v>
      </c>
      <c r="B150" s="1788" t="s">
        <v>289</v>
      </c>
      <c r="C150" s="377"/>
      <c r="D150" s="2470"/>
      <c r="E150" s="2212"/>
      <c r="F150" s="2391" t="str">
        <f>INDEX(PT_DIFFERENTIATION_VTAR,MATCH(A150,PT_DIFFERENTIATION_VTAR_ID,0))</f>
        <v>Тариф на подключение (технологическое присоединение) к централизованной системе холодного водоснабжения</v>
      </c>
      <c r="G150" s="2435" t="str">
        <f>INDEX(PT_DIFFERENTIATION_NTAR,MATCH(B150,PT_DIFFERENTIATION_NTAR_ID,0))</f>
        <v/>
      </c>
      <c r="H150" s="1870"/>
      <c r="I150" s="1747"/>
      <c r="J150" s="1781"/>
      <c r="K150" s="1786"/>
      <c r="L150" s="1870" t="s">
        <v>349</v>
      </c>
      <c r="M150" s="349"/>
      <c r="N150" s="342"/>
      <c r="O150" s="1632"/>
      <c r="P150" s="1632"/>
      <c r="AH150" s="1639">
        <v>0</v>
      </c>
    </row>
    <row s="1643" customFormat="1" customHeight="1" ht="18.75" hidden="1">
      <c r="A151" s="1788"/>
      <c r="B151" s="1788"/>
      <c r="C151" s="377" t="s">
        <v>1204</v>
      </c>
      <c r="D151" s="2470"/>
      <c r="E151" s="2212"/>
      <c r="F151" s="2391"/>
      <c r="G151" s="2435"/>
      <c r="H151" s="1508"/>
      <c r="I151" s="659" t="s">
        <v>1203</v>
      </c>
      <c r="J151" s="579"/>
      <c r="K151" s="1508"/>
      <c r="L151" s="222"/>
      <c r="M151" s="349"/>
      <c r="N151" s="342"/>
      <c r="O151" s="1632"/>
      <c r="P151" s="1632"/>
      <c r="AH151" s="1639">
        <v>0</v>
      </c>
    </row>
    <row s="1643" customFormat="1" customHeight="1" ht="0.75" hidden="1">
      <c r="A152" s="1788"/>
      <c r="B152" s="1788"/>
      <c r="C152" s="377" t="s">
        <v>1214</v>
      </c>
      <c r="D152" s="2470"/>
      <c r="E152" s="2212"/>
      <c r="F152" s="2391"/>
      <c r="G152" s="408"/>
      <c r="H152" s="1508"/>
      <c r="I152" s="659"/>
      <c r="J152" s="579"/>
      <c r="K152" s="1508"/>
      <c r="L152" s="222"/>
      <c r="M152" s="349"/>
      <c r="N152" s="342"/>
      <c r="O152" s="1632"/>
      <c r="P152" s="1632"/>
      <c r="AH152" s="1639">
        <v>0</v>
      </c>
    </row>
    <row s="1643" customFormat="1" customHeight="1" ht="18.75" hidden="1">
      <c r="A153" s="1788" t="s">
        <v>293</v>
      </c>
      <c r="B153" s="1788" t="s">
        <v>294</v>
      </c>
      <c r="C153" s="377"/>
      <c r="D153" s="2470"/>
      <c r="E153" s="2212"/>
      <c r="F153" s="2391" t="str">
        <f>INDEX(PT_DIFFERENTIATION_VTAR,MATCH(A153,PT_DIFFERENTIATION_VTAR_ID,0))</f>
        <v>Тариф на горячую воду (горячее водоснабжение)</v>
      </c>
      <c r="G153" s="2435" t="str">
        <f>INDEX(PT_DIFFERENTIATION_NTAR,MATCH(B153,PT_DIFFERENTIATION_NTAR_ID,0))</f>
        <v/>
      </c>
      <c r="H153" s="1870"/>
      <c r="I153" s="1747"/>
      <c r="J153" s="1781"/>
      <c r="K153" s="1786"/>
      <c r="L153" s="1870" t="s">
        <v>349</v>
      </c>
      <c r="M153" s="349"/>
      <c r="N153" s="342"/>
      <c r="O153" s="1632"/>
      <c r="P153" s="1632"/>
      <c r="AH153" s="1639">
        <v>0</v>
      </c>
    </row>
    <row s="1643" customFormat="1" customHeight="1" ht="18.75" hidden="1">
      <c r="A154" s="1788"/>
      <c r="B154" s="1788"/>
      <c r="C154" s="377" t="s">
        <v>1204</v>
      </c>
      <c r="D154" s="2470"/>
      <c r="E154" s="2212"/>
      <c r="F154" s="2391"/>
      <c r="G154" s="2435"/>
      <c r="H154" s="1508"/>
      <c r="I154" s="659" t="s">
        <v>1203</v>
      </c>
      <c r="J154" s="579"/>
      <c r="K154" s="1508"/>
      <c r="L154" s="222"/>
      <c r="M154" s="349"/>
      <c r="N154" s="342"/>
      <c r="O154" s="1632"/>
      <c r="P154" s="1632"/>
      <c r="AH154" s="1639">
        <v>0</v>
      </c>
    </row>
    <row s="1643" customFormat="1" customHeight="1" ht="0.75" hidden="1">
      <c r="A155" s="1788"/>
      <c r="B155" s="1788"/>
      <c r="C155" s="377" t="s">
        <v>1214</v>
      </c>
      <c r="D155" s="2470"/>
      <c r="E155" s="2212"/>
      <c r="F155" s="2391"/>
      <c r="G155" s="408"/>
      <c r="H155" s="1508"/>
      <c r="I155" s="659"/>
      <c r="J155" s="579"/>
      <c r="K155" s="1508"/>
      <c r="L155" s="222"/>
      <c r="M155" s="349"/>
      <c r="N155" s="342"/>
      <c r="O155" s="1632"/>
      <c r="P155" s="1632"/>
      <c r="AH155" s="1639">
        <v>0</v>
      </c>
    </row>
    <row s="1643" customFormat="1" customHeight="1" ht="18.75" hidden="1">
      <c r="A156" s="1788" t="s">
        <v>298</v>
      </c>
      <c r="B156" s="1788" t="s">
        <v>299</v>
      </c>
      <c r="C156" s="377"/>
      <c r="D156" s="2470"/>
      <c r="E156" s="2212"/>
      <c r="F156" s="2391" t="str">
        <f>INDEX(PT_DIFFERENTIATION_VTAR,MATCH(A156,PT_DIFFERENTIATION_VTAR_ID,0))</f>
        <v>Тариф на транспортировку горячей воды</v>
      </c>
      <c r="G156" s="2435" t="str">
        <f>INDEX(PT_DIFFERENTIATION_NTAR,MATCH(B156,PT_DIFFERENTIATION_NTAR_ID,0))</f>
        <v/>
      </c>
      <c r="H156" s="1870"/>
      <c r="I156" s="1747"/>
      <c r="J156" s="1781"/>
      <c r="K156" s="1786"/>
      <c r="L156" s="1870" t="s">
        <v>349</v>
      </c>
      <c r="M156" s="349"/>
      <c r="N156" s="342"/>
      <c r="O156" s="1632"/>
      <c r="P156" s="1632"/>
      <c r="AH156" s="1639">
        <v>0</v>
      </c>
    </row>
    <row s="1643" customFormat="1" customHeight="1" ht="18.75" hidden="1">
      <c r="A157" s="1788"/>
      <c r="B157" s="1788"/>
      <c r="C157" s="377" t="s">
        <v>1204</v>
      </c>
      <c r="D157" s="2470"/>
      <c r="E157" s="2212"/>
      <c r="F157" s="2391"/>
      <c r="G157" s="2435"/>
      <c r="H157" s="1508"/>
      <c r="I157" s="659" t="s">
        <v>1203</v>
      </c>
      <c r="J157" s="579"/>
      <c r="K157" s="1508"/>
      <c r="L157" s="222"/>
      <c r="M157" s="349"/>
      <c r="N157" s="342"/>
      <c r="O157" s="1632"/>
      <c r="P157" s="1632"/>
      <c r="AH157" s="1639">
        <v>0</v>
      </c>
    </row>
    <row s="1643" customFormat="1" customHeight="1" ht="0.75" hidden="1">
      <c r="A158" s="1788"/>
      <c r="B158" s="1788"/>
      <c r="C158" s="377" t="s">
        <v>1214</v>
      </c>
      <c r="D158" s="2470"/>
      <c r="E158" s="2212"/>
      <c r="F158" s="2391"/>
      <c r="G158" s="408"/>
      <c r="H158" s="1508"/>
      <c r="I158" s="659"/>
      <c r="J158" s="579"/>
      <c r="K158" s="1508"/>
      <c r="L158" s="222"/>
      <c r="M158" s="349"/>
      <c r="N158" s="342"/>
      <c r="O158" s="1632"/>
      <c r="P158" s="1632"/>
      <c r="AH158" s="1639">
        <v>0</v>
      </c>
    </row>
    <row s="1643" customFormat="1" customHeight="1" ht="18.75" hidden="1">
      <c r="A159" s="1788" t="s">
        <v>303</v>
      </c>
      <c r="B159" s="1788" t="s">
        <v>304</v>
      </c>
      <c r="C159" s="377"/>
      <c r="D159" s="2470"/>
      <c r="E159" s="2212"/>
      <c r="F159" s="2391" t="str">
        <f>INDEX(PT_DIFFERENTIATION_VTAR,MATCH(A159,PT_DIFFERENTIATION_VTAR_ID,0))</f>
        <v>Тариф на подключение (технологическое присоединение) к централизованной системе горячего водоснабжения</v>
      </c>
      <c r="G159" s="2435" t="str">
        <f>INDEX(PT_DIFFERENTIATION_NTAR,MATCH(B159,PT_DIFFERENTIATION_NTAR_ID,0))</f>
        <v/>
      </c>
      <c r="H159" s="1870"/>
      <c r="I159" s="1747"/>
      <c r="J159" s="1781"/>
      <c r="K159" s="1786"/>
      <c r="L159" s="1870" t="s">
        <v>349</v>
      </c>
      <c r="M159" s="349"/>
      <c r="N159" s="342"/>
      <c r="O159" s="1632"/>
      <c r="P159" s="1632"/>
      <c r="AH159" s="1639">
        <v>0</v>
      </c>
    </row>
    <row s="1643" customFormat="1" customHeight="1" ht="18.75" hidden="1">
      <c r="A160" s="1788"/>
      <c r="B160" s="1788"/>
      <c r="C160" s="377" t="s">
        <v>1204</v>
      </c>
      <c r="D160" s="2470"/>
      <c r="E160" s="2212"/>
      <c r="F160" s="2391"/>
      <c r="G160" s="2435"/>
      <c r="H160" s="1508"/>
      <c r="I160" s="659" t="s">
        <v>1203</v>
      </c>
      <c r="J160" s="579"/>
      <c r="K160" s="1508"/>
      <c r="L160" s="222"/>
      <c r="M160" s="349"/>
      <c r="N160" s="342"/>
      <c r="O160" s="1632"/>
      <c r="P160" s="1632"/>
      <c r="AH160" s="1639">
        <v>0</v>
      </c>
    </row>
    <row s="1643" customFormat="1" customHeight="1" ht="0.75" hidden="1">
      <c r="A161" s="1788"/>
      <c r="B161" s="1788"/>
      <c r="C161" s="377" t="s">
        <v>1214</v>
      </c>
      <c r="D161" s="2470"/>
      <c r="E161" s="2212"/>
      <c r="F161" s="2391"/>
      <c r="G161" s="408"/>
      <c r="H161" s="1508"/>
      <c r="I161" s="659"/>
      <c r="J161" s="579"/>
      <c r="K161" s="1508"/>
      <c r="L161" s="222"/>
      <c r="M161" s="349"/>
      <c r="N161" s="342"/>
      <c r="O161" s="1632"/>
      <c r="P161" s="1632"/>
      <c r="AH161" s="1639">
        <v>0</v>
      </c>
    </row>
    <row s="1643" customFormat="1" customHeight="1" ht="18.75" hidden="1">
      <c r="A162" s="1788" t="s">
        <v>308</v>
      </c>
      <c r="B162" s="1788" t="s">
        <v>309</v>
      </c>
      <c r="C162" s="377"/>
      <c r="D162" s="2470"/>
      <c r="E162" s="2212"/>
      <c r="F162" s="2391" t="str">
        <f>INDEX(PT_DIFFERENTIATION_VTAR,MATCH(A162,PT_DIFFERENTIATION_VTAR_ID,0))</f>
        <v>Тариф на водоотведение</v>
      </c>
      <c r="G162" s="2435" t="str">
        <f>INDEX(PT_DIFFERENTIATION_NTAR,MATCH(B162,PT_DIFFERENTIATION_NTAR_ID,0))</f>
        <v/>
      </c>
      <c r="H162" s="1870"/>
      <c r="I162" s="1747"/>
      <c r="J162" s="1781"/>
      <c r="K162" s="1786"/>
      <c r="L162" s="1870" t="s">
        <v>349</v>
      </c>
      <c r="M162" s="349"/>
      <c r="N162" s="342"/>
      <c r="O162" s="1632"/>
      <c r="P162" s="1632"/>
      <c r="AH162" s="1639">
        <v>0</v>
      </c>
    </row>
    <row s="1643" customFormat="1" customHeight="1" ht="18.75" hidden="1">
      <c r="A163" s="1788"/>
      <c r="B163" s="1788"/>
      <c r="C163" s="377" t="s">
        <v>1204</v>
      </c>
      <c r="D163" s="2470"/>
      <c r="E163" s="2212"/>
      <c r="F163" s="2391"/>
      <c r="G163" s="2435"/>
      <c r="H163" s="1508"/>
      <c r="I163" s="659" t="s">
        <v>1203</v>
      </c>
      <c r="J163" s="579"/>
      <c r="K163" s="1508"/>
      <c r="L163" s="222"/>
      <c r="M163" s="349"/>
      <c r="N163" s="342"/>
      <c r="O163" s="1632"/>
      <c r="P163" s="1632"/>
      <c r="AH163" s="1639">
        <v>0</v>
      </c>
    </row>
    <row s="1643" customFormat="1" customHeight="1" ht="0.75" hidden="1">
      <c r="A164" s="1788"/>
      <c r="B164" s="1788"/>
      <c r="C164" s="377" t="s">
        <v>1214</v>
      </c>
      <c r="D164" s="2470"/>
      <c r="E164" s="2212"/>
      <c r="F164" s="2391"/>
      <c r="G164" s="408"/>
      <c r="H164" s="1508"/>
      <c r="I164" s="659"/>
      <c r="J164" s="579"/>
      <c r="K164" s="1508"/>
      <c r="L164" s="222"/>
      <c r="M164" s="349"/>
      <c r="N164" s="342"/>
      <c r="O164" s="1632"/>
      <c r="P164" s="1632"/>
      <c r="AH164" s="1639">
        <v>0</v>
      </c>
    </row>
    <row s="1643" customFormat="1" customHeight="1" ht="18.75" hidden="1">
      <c r="A165" s="1788" t="s">
        <v>313</v>
      </c>
      <c r="B165" s="1788" t="s">
        <v>314</v>
      </c>
      <c r="C165" s="377"/>
      <c r="D165" s="2470"/>
      <c r="E165" s="2212"/>
      <c r="F165" s="2391" t="str">
        <f>INDEX(PT_DIFFERENTIATION_VTAR,MATCH(A165,PT_DIFFERENTIATION_VTAR_ID,0))</f>
        <v>Тариф на транспортировку сточных вод</v>
      </c>
      <c r="G165" s="2435" t="str">
        <f>INDEX(PT_DIFFERENTIATION_NTAR,MATCH(B165,PT_DIFFERENTIATION_NTAR_ID,0))</f>
        <v/>
      </c>
      <c r="H165" s="1870"/>
      <c r="I165" s="1747"/>
      <c r="J165" s="1781"/>
      <c r="K165" s="1786"/>
      <c r="L165" s="1870" t="s">
        <v>349</v>
      </c>
      <c r="M165" s="349"/>
      <c r="N165" s="342"/>
      <c r="O165" s="1632"/>
      <c r="P165" s="1632"/>
      <c r="AH165" s="1639">
        <v>0</v>
      </c>
    </row>
    <row s="1643" customFormat="1" customHeight="1" ht="18.75" hidden="1">
      <c r="A166" s="1788"/>
      <c r="B166" s="1788"/>
      <c r="C166" s="377" t="s">
        <v>1204</v>
      </c>
      <c r="D166" s="2470"/>
      <c r="E166" s="2212"/>
      <c r="F166" s="2391"/>
      <c r="G166" s="2435"/>
      <c r="H166" s="1508"/>
      <c r="I166" s="659" t="s">
        <v>1203</v>
      </c>
      <c r="J166" s="579"/>
      <c r="K166" s="1508"/>
      <c r="L166" s="222"/>
      <c r="M166" s="349"/>
      <c r="N166" s="342"/>
      <c r="O166" s="1632"/>
      <c r="P166" s="1632"/>
      <c r="AH166" s="1639">
        <v>0</v>
      </c>
    </row>
    <row s="1643" customFormat="1" customHeight="1" ht="0.75" hidden="1">
      <c r="A167" s="1788"/>
      <c r="B167" s="1788"/>
      <c r="C167" s="377" t="s">
        <v>1214</v>
      </c>
      <c r="D167" s="2470"/>
      <c r="E167" s="2212"/>
      <c r="F167" s="2391"/>
      <c r="G167" s="408"/>
      <c r="H167" s="1508"/>
      <c r="I167" s="659"/>
      <c r="J167" s="579"/>
      <c r="K167" s="1508"/>
      <c r="L167" s="222"/>
      <c r="M167" s="349"/>
      <c r="N167" s="342"/>
      <c r="O167" s="1632"/>
      <c r="P167" s="1632"/>
      <c r="AH167" s="1639">
        <v>0</v>
      </c>
    </row>
    <row s="1643" customFormat="1" customHeight="1" ht="18.75" hidden="1">
      <c r="A168" s="1788" t="s">
        <v>318</v>
      </c>
      <c r="B168" s="1788" t="s">
        <v>319</v>
      </c>
      <c r="C168" s="377"/>
      <c r="D168" s="2470"/>
      <c r="E168" s="2212"/>
      <c r="F168" s="2391" t="str">
        <f>INDEX(PT_DIFFERENTIATION_VTAR,MATCH(A168,PT_DIFFERENTIATION_VTAR_ID,0))</f>
        <v>Тариф на подключение (технологическое присоединение) к централизованной системе водоотведения</v>
      </c>
      <c r="G168" s="2435" t="str">
        <f>INDEX(PT_DIFFERENTIATION_NTAR,MATCH(B168,PT_DIFFERENTIATION_NTAR_ID,0))</f>
        <v/>
      </c>
      <c r="H168" s="1870"/>
      <c r="I168" s="1747"/>
      <c r="J168" s="1781"/>
      <c r="K168" s="1786"/>
      <c r="L168" s="1870" t="s">
        <v>349</v>
      </c>
      <c r="M168" s="349"/>
      <c r="N168" s="342"/>
      <c r="O168" s="1632"/>
      <c r="P168" s="1632"/>
      <c r="AH168" s="1639">
        <v>0</v>
      </c>
    </row>
    <row s="1643" customFormat="1" customHeight="1" ht="18.75" hidden="1">
      <c r="A169" s="1788"/>
      <c r="B169" s="1788"/>
      <c r="C169" s="377" t="s">
        <v>1204</v>
      </c>
      <c r="D169" s="2470"/>
      <c r="E169" s="2212"/>
      <c r="F169" s="2391"/>
      <c r="G169" s="2435"/>
      <c r="H169" s="1508"/>
      <c r="I169" s="659" t="s">
        <v>1203</v>
      </c>
      <c r="J169" s="579"/>
      <c r="K169" s="1508"/>
      <c r="L169" s="222"/>
      <c r="M169" s="349"/>
      <c r="N169" s="342"/>
      <c r="O169" s="1632"/>
      <c r="P169" s="1632"/>
      <c r="AH169" s="1639">
        <v>0</v>
      </c>
    </row>
    <row s="1643" customFormat="1" customHeight="1" ht="1.05">
      <c r="A170" s="1788"/>
      <c r="B170" s="1788"/>
      <c r="C170" s="377" t="s">
        <v>1214</v>
      </c>
      <c r="D170" s="2470"/>
      <c r="E170" s="2212"/>
      <c r="F170" s="2391"/>
      <c r="G170" s="408"/>
      <c r="H170" s="1508"/>
      <c r="I170" s="659"/>
      <c r="J170" s="579"/>
      <c r="K170" s="1508"/>
      <c r="L170" s="222"/>
      <c r="M170" s="349"/>
      <c r="N170" s="342"/>
      <c r="O170" s="1632"/>
      <c r="P170" s="1632"/>
      <c r="AH170" s="1639">
        <v>1</v>
      </c>
    </row>
    <row customHeight="1" ht="19.95">
      <c r="A171" s="1788"/>
      <c r="B171" s="1788"/>
      <c r="D171" s="384"/>
      <c r="E171" s="155" t="s">
        <v>95</v>
      </c>
      <c r="F171"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71" s="2468"/>
      <c r="H171" s="2468"/>
      <c r="I171" s="2468"/>
      <c r="J171" s="2468"/>
      <c r="K171" s="2468"/>
      <c r="L171" s="2468"/>
      <c r="M171" s="305"/>
      <c r="N171" s="342"/>
      <c r="AH171" s="382">
        <v>19</v>
      </c>
    </row>
    <row s="1643" customFormat="1" customHeight="1" ht="60.75" hidden="1">
      <c r="A172" s="1788" t="s">
        <v>158</v>
      </c>
      <c r="B172" s="1788" t="s">
        <v>159</v>
      </c>
      <c r="C172" s="377"/>
      <c r="D172" s="2470"/>
      <c r="E172" s="2212"/>
      <c r="F172" s="2391" t="str">
        <f>INDEX(PT_DIFFERENTIATION_VTAR,MATCH(A172,PT_DIFFERENTIATION_VTAR_ID,0))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72" s="2435" t="str">
        <f>INDEX(PT_DIFFERENTIATION_NTAR,MATCH(B172,PT_DIFFERENTIATION_NTAR_ID,0))</f>
        <v/>
      </c>
      <c r="H172" s="1870"/>
      <c r="I172" s="1747"/>
      <c r="J172" s="1781"/>
      <c r="K172" s="1786"/>
      <c r="L172" s="1870" t="s">
        <v>349</v>
      </c>
      <c r="M172"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72" s="342"/>
      <c r="O172" s="1632"/>
      <c r="P172" s="1632"/>
      <c r="AH172" s="1639">
        <v>0</v>
      </c>
    </row>
    <row s="1643" customFormat="1" customHeight="1" ht="18.75" hidden="1">
      <c r="A173" s="1788"/>
      <c r="B173" s="1788"/>
      <c r="C173" s="377" t="s">
        <v>1204</v>
      </c>
      <c r="D173" s="2470"/>
      <c r="E173" s="2212"/>
      <c r="F173" s="2391"/>
      <c r="G173" s="2435"/>
      <c r="H173" s="1508"/>
      <c r="I173" s="659" t="s">
        <v>1203</v>
      </c>
      <c r="J173" s="579"/>
      <c r="K173" s="1508"/>
      <c r="L173" s="222"/>
      <c r="M173" s="2178"/>
      <c r="N173" s="342"/>
      <c r="O173" s="1632"/>
      <c r="P173" s="1632"/>
      <c r="AH173" s="1639">
        <v>0</v>
      </c>
    </row>
    <row s="1643" customFormat="1" customHeight="1" ht="0.75" hidden="1">
      <c r="A174" s="1788"/>
      <c r="B174" s="1788"/>
      <c r="C174" s="377" t="s">
        <v>1214</v>
      </c>
      <c r="D174" s="2470"/>
      <c r="E174" s="2212"/>
      <c r="F174" s="2391"/>
      <c r="G174" s="408"/>
      <c r="H174" s="1508"/>
      <c r="I174" s="659"/>
      <c r="J174" s="579"/>
      <c r="K174" s="1508"/>
      <c r="L174" s="222"/>
      <c r="M174" s="2178"/>
      <c r="N174" s="342"/>
      <c r="O174" s="1632"/>
      <c r="P174" s="1632"/>
      <c r="AH174" s="1639">
        <v>0</v>
      </c>
    </row>
    <row s="1643" customFormat="1" customHeight="1" ht="45" hidden="1">
      <c r="A175" s="1788" t="s">
        <v>167</v>
      </c>
      <c r="B175" s="1788" t="s">
        <v>168</v>
      </c>
      <c r="C175" s="377"/>
      <c r="D175" s="2470"/>
      <c r="E175" s="2212"/>
      <c r="F175" s="2391" t="str">
        <f>INDEX(PT_DIFFERENTIATION_VTAR,MATCH(A175,PT_DIFFERENTIATION_VTAR_ID,0))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5" s="2435" t="str">
        <f>INDEX(PT_DIFFERENTIATION_NTAR,MATCH(B175,PT_DIFFERENTIATION_NTAR_ID,0))</f>
        <v>Тарифы на тепловую энергию, поставляемую АО "ТЭК СПб" потребителям, расположенным на территории Санкт-Петербурга
</v>
      </c>
      <c r="H175" s="1870"/>
      <c r="I175" s="1747"/>
      <c r="J175" s="1781"/>
      <c r="K175" s="1786"/>
      <c r="L175" s="1870" t="s">
        <v>349</v>
      </c>
      <c r="M175" s="2179"/>
      <c r="N175" s="342"/>
      <c r="O175" s="1632"/>
      <c r="P175" s="1632"/>
      <c r="AH175" s="1639">
        <v>0</v>
      </c>
    </row>
    <row s="1643" customFormat="1" customHeight="1" ht="18.75" hidden="1">
      <c r="A176" s="1788"/>
      <c r="B176" s="1788"/>
      <c r="C176" s="377" t="s">
        <v>1204</v>
      </c>
      <c r="D176" s="2470"/>
      <c r="E176" s="2212"/>
      <c r="F176" s="2391"/>
      <c r="G176" s="2435"/>
      <c r="H176" s="1508"/>
      <c r="I176" s="659" t="s">
        <v>1203</v>
      </c>
      <c r="J176" s="579"/>
      <c r="K176" s="1508"/>
      <c r="L176" s="222"/>
      <c r="M176" s="1869"/>
      <c r="N176" s="342"/>
      <c r="O176" s="1632"/>
      <c r="P176" s="1632"/>
      <c r="AH176" s="1639">
        <v>0</v>
      </c>
    </row>
    <row s="1643" customFormat="1" customHeight="1" ht="18.75">
      <c r="A177" s="1831" t="s">
        <v>167</v>
      </c>
      <c r="B177" s="1831" t="s">
        <v>1209</v>
      </c>
      <c r="C177" s="1695"/>
      <c r="D177" s="352"/>
      <c r="E177" s="1039"/>
      <c r="F177" s="1039"/>
      <c r="G177" s="2435">
        <f>INDEX(PT_DIFFERENTIATION_NTAR,MATCH(B177,PT_DIFFERENTIATION_NTAR_ID,0))</f>
      </c>
      <c r="H177" s="2279"/>
      <c r="I177" s="1747"/>
      <c r="J177" s="1781"/>
      <c r="K177" s="1786"/>
      <c r="L177" s="2279" t="s">
        <v>349</v>
      </c>
      <c r="M177" s="2326"/>
      <c r="N177" s="626"/>
      <c r="O177" s="1632"/>
      <c r="P177" s="1632"/>
      <c r="Q177" s="1643"/>
      <c r="R177" s="1643"/>
      <c r="S177" s="1643"/>
      <c r="T177" s="1643"/>
      <c r="U177" s="1643"/>
      <c r="V177" s="1643"/>
      <c r="W177" s="1643"/>
      <c r="X177" s="1643"/>
      <c r="Y177" s="1643"/>
      <c r="Z177" s="1643"/>
      <c r="AA177" s="1643"/>
      <c r="AB177" s="1643"/>
      <c r="AC177" s="1643"/>
      <c r="AD177" s="1643"/>
      <c r="AE177" s="1643"/>
      <c r="AF177" s="1643"/>
      <c r="AG177" s="1643"/>
      <c r="AH177" s="1643">
        <v>0</v>
      </c>
    </row>
    <row s="1643" customFormat="1" customHeight="1" ht="18.75">
      <c r="A178" s="1831"/>
      <c r="B178" s="1831"/>
      <c r="C178" s="1695" t="s">
        <v>1204</v>
      </c>
      <c r="D178" s="352"/>
      <c r="E178" s="1039"/>
      <c r="F178" s="1039"/>
      <c r="G178" s="2435"/>
      <c r="H178" s="3344"/>
      <c r="I178" s="3345" t="s">
        <v>1203</v>
      </c>
      <c r="J178" s="3346"/>
      <c r="K178" s="3347"/>
      <c r="L178" s="3348"/>
      <c r="M178" s="2326"/>
      <c r="N178" s="626"/>
      <c r="O178" s="1632"/>
      <c r="P178" s="1632"/>
      <c r="Q178" s="1643"/>
      <c r="R178" s="1643"/>
      <c r="S178" s="1643"/>
      <c r="T178" s="1643"/>
      <c r="U178" s="1643"/>
      <c r="V178" s="1643"/>
      <c r="W178" s="1643"/>
      <c r="X178" s="1643"/>
      <c r="Y178" s="1643"/>
      <c r="Z178" s="1643"/>
      <c r="AA178" s="1643"/>
      <c r="AB178" s="1643"/>
      <c r="AC178" s="1643"/>
      <c r="AD178" s="1643"/>
      <c r="AE178" s="1643"/>
      <c r="AF178" s="1643"/>
      <c r="AG178" s="1643"/>
      <c r="AH178" s="1643">
        <v>0</v>
      </c>
    </row>
    <row s="1643" customFormat="1" customHeight="1" ht="18.75">
      <c r="A179" s="1831" t="s">
        <v>167</v>
      </c>
      <c r="B179" s="1831" t="s">
        <v>1210</v>
      </c>
      <c r="C179" s="1695"/>
      <c r="D179" s="352"/>
      <c r="E179" s="1039"/>
      <c r="F179" s="1039"/>
      <c r="G179" s="2435">
        <f>INDEX(PT_DIFFERENTIATION_NTAR,MATCH(B179,PT_DIFFERENTIATION_NTAR_ID,0))</f>
      </c>
      <c r="H179" s="2279"/>
      <c r="I179" s="1747"/>
      <c r="J179" s="1781"/>
      <c r="K179" s="1786"/>
      <c r="L179" s="2279" t="s">
        <v>349</v>
      </c>
      <c r="M179" s="2326"/>
      <c r="N179" s="626"/>
      <c r="O179" s="1632"/>
      <c r="P179" s="1632"/>
      <c r="Q179" s="1643"/>
      <c r="R179" s="1643"/>
      <c r="S179" s="1643"/>
      <c r="T179" s="1643"/>
      <c r="U179" s="1643"/>
      <c r="V179" s="1643"/>
      <c r="W179" s="1643"/>
      <c r="X179" s="1643"/>
      <c r="Y179" s="1643"/>
      <c r="Z179" s="1643"/>
      <c r="AA179" s="1643"/>
      <c r="AB179" s="1643"/>
      <c r="AC179" s="1643"/>
      <c r="AD179" s="1643"/>
      <c r="AE179" s="1643"/>
      <c r="AF179" s="1643"/>
      <c r="AG179" s="1643"/>
      <c r="AH179" s="1643">
        <v>0</v>
      </c>
    </row>
    <row s="1643" customFormat="1" customHeight="1" ht="18.75">
      <c r="A180" s="1831"/>
      <c r="B180" s="1831"/>
      <c r="C180" s="1695" t="s">
        <v>1204</v>
      </c>
      <c r="D180" s="352"/>
      <c r="E180" s="1039"/>
      <c r="F180" s="1039"/>
      <c r="G180" s="2435"/>
      <c r="H180" s="3349"/>
      <c r="I180" s="3350" t="s">
        <v>1203</v>
      </c>
      <c r="J180" s="3351"/>
      <c r="K180" s="3352"/>
      <c r="L180" s="3353"/>
      <c r="M180" s="2326"/>
      <c r="N180" s="626"/>
      <c r="O180" s="1632"/>
      <c r="P180" s="1632"/>
      <c r="Q180" s="1643"/>
      <c r="R180" s="1643"/>
      <c r="S180" s="1643"/>
      <c r="T180" s="1643"/>
      <c r="U180" s="1643"/>
      <c r="V180" s="1643"/>
      <c r="W180" s="1643"/>
      <c r="X180" s="1643"/>
      <c r="Y180" s="1643"/>
      <c r="Z180" s="1643"/>
      <c r="AA180" s="1643"/>
      <c r="AB180" s="1643"/>
      <c r="AC180" s="1643"/>
      <c r="AD180" s="1643"/>
      <c r="AE180" s="1643"/>
      <c r="AF180" s="1643"/>
      <c r="AG180" s="1643"/>
      <c r="AH180" s="1643">
        <v>0</v>
      </c>
    </row>
    <row s="1643" customFormat="1" customHeight="1" ht="18.75">
      <c r="A181" s="1831" t="s">
        <v>167</v>
      </c>
      <c r="B181" s="1831" t="s">
        <v>1211</v>
      </c>
      <c r="C181" s="1695"/>
      <c r="D181" s="352"/>
      <c r="E181" s="1039"/>
      <c r="F181" s="1039"/>
      <c r="G181" s="2435">
        <f>INDEX(PT_DIFFERENTIATION_NTAR,MATCH(B181,PT_DIFFERENTIATION_NTAR_ID,0))</f>
      </c>
      <c r="H181" s="2279"/>
      <c r="I181" s="1747"/>
      <c r="J181" s="1781"/>
      <c r="K181" s="1786"/>
      <c r="L181" s="2279" t="s">
        <v>349</v>
      </c>
      <c r="M181" s="2326"/>
      <c r="N181" s="626"/>
      <c r="O181" s="1632"/>
      <c r="P181" s="1632"/>
      <c r="Q181" s="1643"/>
      <c r="R181" s="1643"/>
      <c r="S181" s="1643"/>
      <c r="T181" s="1643"/>
      <c r="U181" s="1643"/>
      <c r="V181" s="1643"/>
      <c r="W181" s="1643"/>
      <c r="X181" s="1643"/>
      <c r="Y181" s="1643"/>
      <c r="Z181" s="1643"/>
      <c r="AA181" s="1643"/>
      <c r="AB181" s="1643"/>
      <c r="AC181" s="1643"/>
      <c r="AD181" s="1643"/>
      <c r="AE181" s="1643"/>
      <c r="AF181" s="1643"/>
      <c r="AG181" s="1643"/>
      <c r="AH181" s="1643">
        <v>0</v>
      </c>
    </row>
    <row s="1643" customFormat="1" customHeight="1" ht="18.75">
      <c r="A182" s="1831"/>
      <c r="B182" s="1831"/>
      <c r="C182" s="1695" t="s">
        <v>1204</v>
      </c>
      <c r="D182" s="352"/>
      <c r="E182" s="1039"/>
      <c r="F182" s="1039"/>
      <c r="G182" s="2435"/>
      <c r="H182" s="3354"/>
      <c r="I182" s="3355" t="s">
        <v>1203</v>
      </c>
      <c r="J182" s="3356"/>
      <c r="K182" s="3357"/>
      <c r="L182" s="3358"/>
      <c r="M182" s="2326"/>
      <c r="N182" s="626"/>
      <c r="O182" s="1632"/>
      <c r="P182" s="1632"/>
      <c r="Q182" s="1643"/>
      <c r="R182" s="1643"/>
      <c r="S182" s="1643"/>
      <c r="T182" s="1643"/>
      <c r="U182" s="1643"/>
      <c r="V182" s="1643"/>
      <c r="W182" s="1643"/>
      <c r="X182" s="1643"/>
      <c r="Y182" s="1643"/>
      <c r="Z182" s="1643"/>
      <c r="AA182" s="1643"/>
      <c r="AB182" s="1643"/>
      <c r="AC182" s="1643"/>
      <c r="AD182" s="1643"/>
      <c r="AE182" s="1643"/>
      <c r="AF182" s="1643"/>
      <c r="AG182" s="1643"/>
      <c r="AH182" s="1643">
        <v>0</v>
      </c>
    </row>
    <row s="1643" customFormat="1" customHeight="1" ht="18.75">
      <c r="A183" s="1831" t="s">
        <v>167</v>
      </c>
      <c r="B183" s="1831" t="s">
        <v>178</v>
      </c>
      <c r="C183" s="1695"/>
      <c r="D183" s="352"/>
      <c r="E183" s="1039"/>
      <c r="F183" s="1039"/>
      <c r="G183" s="2435" t="str">
        <f>INDEX(PT_DIFFERENTIATION_NTAR,MATCH(B183,PT_DIFFERENTIATION_NTAR_ID,0))</f>
        <v>Тарифы на тепловую энергию, поставляемую АО "ТЭК СПб" на коллекторах источников тепловой энергии потребителям, расположенным на территории Санкт-Петербурга.   
</v>
      </c>
      <c r="H183" s="2279"/>
      <c r="I183" s="1747"/>
      <c r="J183" s="1781"/>
      <c r="K183" s="1786"/>
      <c r="L183" s="2279" t="s">
        <v>349</v>
      </c>
      <c r="M183" s="2326"/>
      <c r="N183" s="626"/>
      <c r="O183" s="1632"/>
      <c r="P183" s="1632"/>
      <c r="Q183" s="1643"/>
      <c r="R183" s="1643"/>
      <c r="S183" s="1643"/>
      <c r="T183" s="1643"/>
      <c r="U183" s="1643"/>
      <c r="V183" s="1643"/>
      <c r="W183" s="1643"/>
      <c r="X183" s="1643"/>
      <c r="Y183" s="1643"/>
      <c r="Z183" s="1643"/>
      <c r="AA183" s="1643"/>
      <c r="AB183" s="1643"/>
      <c r="AC183" s="1643"/>
      <c r="AD183" s="1643"/>
      <c r="AE183" s="1643"/>
      <c r="AF183" s="1643"/>
      <c r="AG183" s="1643"/>
      <c r="AH183" s="1643">
        <v>0</v>
      </c>
    </row>
    <row s="1643" customFormat="1" customHeight="1" ht="18.75">
      <c r="A184" s="1831"/>
      <c r="B184" s="1831"/>
      <c r="C184" s="1695" t="s">
        <v>1204</v>
      </c>
      <c r="D184" s="352"/>
      <c r="E184" s="1039"/>
      <c r="F184" s="1039"/>
      <c r="G184" s="2435"/>
      <c r="H184" s="4032"/>
      <c r="I184" s="4033" t="s">
        <v>1203</v>
      </c>
      <c r="J184" s="4034"/>
      <c r="K184" s="4035"/>
      <c r="L184" s="4036"/>
      <c r="M184" s="2326"/>
      <c r="N184" s="626"/>
      <c r="O184" s="1632"/>
      <c r="P184" s="1632"/>
      <c r="Q184" s="1643"/>
      <c r="R184" s="1643"/>
      <c r="S184" s="1643"/>
      <c r="T184" s="1643"/>
      <c r="U184" s="1643"/>
      <c r="V184" s="1643"/>
      <c r="W184" s="1643"/>
      <c r="X184" s="1643"/>
      <c r="Y184" s="1643"/>
      <c r="Z184" s="1643"/>
      <c r="AA184" s="1643"/>
      <c r="AB184" s="1643"/>
      <c r="AC184" s="1643"/>
      <c r="AD184" s="1643"/>
      <c r="AE184" s="1643"/>
      <c r="AF184" s="1643"/>
      <c r="AG184" s="1643"/>
      <c r="AH184" s="1643">
        <v>0</v>
      </c>
    </row>
    <row s="1643" customFormat="1" customHeight="1" ht="18.75">
      <c r="A185" s="1831" t="s">
        <v>167</v>
      </c>
      <c r="B185" s="1831" t="s">
        <v>185</v>
      </c>
      <c r="C185" s="1695"/>
      <c r="D185" s="352"/>
      <c r="E185" s="1039"/>
      <c r="F185" s="1039"/>
      <c r="G185" s="2435" t="str">
        <f>INDEX(PT_DIFFERENTIATION_NTAR,MATCH(B185,PT_DIFFERENTIATION_NTAR_ID,0))</f>
        <v>Тарифы на тепловую энергию (мощность), поставляемую АО "ТЭК СПб" теплоснабжающим, теплосетевым организациям, приобретающим тепловую энергию с целью компенсации потерь тепловой энергии
</v>
      </c>
      <c r="H185" s="2279"/>
      <c r="I185" s="1747"/>
      <c r="J185" s="1781"/>
      <c r="K185" s="1786"/>
      <c r="L185" s="2279" t="s">
        <v>349</v>
      </c>
      <c r="M185" s="2326"/>
      <c r="N185" s="626"/>
      <c r="O185" s="1632"/>
      <c r="P185" s="1632"/>
      <c r="Q185" s="1643"/>
      <c r="R185" s="1643"/>
      <c r="S185" s="1643"/>
      <c r="T185" s="1643"/>
      <c r="U185" s="1643"/>
      <c r="V185" s="1643"/>
      <c r="W185" s="1643"/>
      <c r="X185" s="1643"/>
      <c r="Y185" s="1643"/>
      <c r="Z185" s="1643"/>
      <c r="AA185" s="1643"/>
      <c r="AB185" s="1643"/>
      <c r="AC185" s="1643"/>
      <c r="AD185" s="1643"/>
      <c r="AE185" s="1643"/>
      <c r="AF185" s="1643"/>
      <c r="AG185" s="1643"/>
      <c r="AH185" s="1643">
        <v>0</v>
      </c>
    </row>
    <row s="1643" customFormat="1" customHeight="1" ht="18.75">
      <c r="A186" s="1831"/>
      <c r="B186" s="1831"/>
      <c r="C186" s="1695" t="s">
        <v>1204</v>
      </c>
      <c r="D186" s="352"/>
      <c r="E186" s="1039"/>
      <c r="F186" s="1039"/>
      <c r="G186" s="2435"/>
      <c r="H186" s="4037"/>
      <c r="I186" s="4038" t="s">
        <v>1203</v>
      </c>
      <c r="J186" s="4039"/>
      <c r="K186" s="4040"/>
      <c r="L186" s="4041"/>
      <c r="M186" s="2326"/>
      <c r="N186" s="626"/>
      <c r="O186" s="1632"/>
      <c r="P186" s="1632"/>
      <c r="Q186" s="1643"/>
      <c r="R186" s="1643"/>
      <c r="S186" s="1643"/>
      <c r="T186" s="1643"/>
      <c r="U186" s="1643"/>
      <c r="V186" s="1643"/>
      <c r="W186" s="1643"/>
      <c r="X186" s="1643"/>
      <c r="Y186" s="1643"/>
      <c r="Z186" s="1643"/>
      <c r="AA186" s="1643"/>
      <c r="AB186" s="1643"/>
      <c r="AC186" s="1643"/>
      <c r="AD186" s="1643"/>
      <c r="AE186" s="1643"/>
      <c r="AF186" s="1643"/>
      <c r="AG186" s="1643"/>
      <c r="AH186" s="1643">
        <v>0</v>
      </c>
    </row>
    <row s="1643" customFormat="1" customHeight="1" ht="18.75">
      <c r="A187" s="1831" t="s">
        <v>167</v>
      </c>
      <c r="B187" s="1831" t="s">
        <v>194</v>
      </c>
      <c r="C187" s="1695"/>
      <c r="D187" s="352"/>
      <c r="E187" s="1039"/>
      <c r="F187" s="1039"/>
      <c r="G187" s="2435" t="str">
        <f>INDEX(PT_DIFFERENTIATION_NTAR,MATCH(B187,PT_DIFFERENTIATION_NTAR_ID,0))</f>
        <v>Льготные тарифы на тепловую энергию, поставляемую АО "ТЭК СПб" потребителям, расположенным на территории Санкт-Петербурга 
</v>
      </c>
      <c r="H187" s="2279"/>
      <c r="I187" s="1747"/>
      <c r="J187" s="1781"/>
      <c r="K187" s="1786"/>
      <c r="L187" s="2279" t="s">
        <v>349</v>
      </c>
      <c r="M187" s="2326"/>
      <c r="N187" s="626"/>
      <c r="O187" s="1632"/>
      <c r="P187" s="1632"/>
      <c r="Q187" s="1643"/>
      <c r="R187" s="1643"/>
      <c r="S187" s="1643"/>
      <c r="T187" s="1643"/>
      <c r="U187" s="1643"/>
      <c r="V187" s="1643"/>
      <c r="W187" s="1643"/>
      <c r="X187" s="1643"/>
      <c r="Y187" s="1643"/>
      <c r="Z187" s="1643"/>
      <c r="AA187" s="1643"/>
      <c r="AB187" s="1643"/>
      <c r="AC187" s="1643"/>
      <c r="AD187" s="1643"/>
      <c r="AE187" s="1643"/>
      <c r="AF187" s="1643"/>
      <c r="AG187" s="1643"/>
      <c r="AH187" s="1643">
        <v>0</v>
      </c>
    </row>
    <row s="1643" customFormat="1" customHeight="1" ht="18.75">
      <c r="A188" s="1831"/>
      <c r="B188" s="1831"/>
      <c r="C188" s="1695" t="s">
        <v>1204</v>
      </c>
      <c r="D188" s="352"/>
      <c r="E188" s="1039"/>
      <c r="F188" s="1039"/>
      <c r="G188" s="2435"/>
      <c r="H188" s="4042"/>
      <c r="I188" s="4043" t="s">
        <v>1203</v>
      </c>
      <c r="J188" s="4044"/>
      <c r="K188" s="4045"/>
      <c r="L188" s="4046"/>
      <c r="M188" s="2326"/>
      <c r="N188" s="626"/>
      <c r="O188" s="1632"/>
      <c r="P188" s="1632"/>
      <c r="Q188" s="1643"/>
      <c r="R188" s="1643"/>
      <c r="S188" s="1643"/>
      <c r="T188" s="1643"/>
      <c r="U188" s="1643"/>
      <c r="V188" s="1643"/>
      <c r="W188" s="1643"/>
      <c r="X188" s="1643"/>
      <c r="Y188" s="1643"/>
      <c r="Z188" s="1643"/>
      <c r="AA188" s="1643"/>
      <c r="AB188" s="1643"/>
      <c r="AC188" s="1643"/>
      <c r="AD188" s="1643"/>
      <c r="AE188" s="1643"/>
      <c r="AF188" s="1643"/>
      <c r="AG188" s="1643"/>
      <c r="AH188" s="1643">
        <v>0</v>
      </c>
    </row>
    <row s="1643" customFormat="1" customHeight="1" ht="0.75" hidden="1">
      <c r="A189" s="1788"/>
      <c r="B189" s="1788"/>
      <c r="C189" s="377" t="s">
        <v>1214</v>
      </c>
      <c r="D189" s="2470"/>
      <c r="E189" s="2212"/>
      <c r="F189" s="2391"/>
      <c r="G189" s="408"/>
      <c r="H189" s="1508"/>
      <c r="I189" s="659"/>
      <c r="J189" s="579"/>
      <c r="K189" s="1508"/>
      <c r="L189" s="222"/>
      <c r="M189" s="349"/>
      <c r="N189" s="342"/>
      <c r="O189" s="1632"/>
      <c r="P189" s="1632"/>
      <c r="AH189" s="1639">
        <v>0</v>
      </c>
    </row>
    <row s="1643" customFormat="1" customHeight="1" ht="45" hidden="1">
      <c r="A190" s="1788" t="s">
        <v>203</v>
      </c>
      <c r="B190" s="1788" t="s">
        <v>204</v>
      </c>
      <c r="C190" s="377"/>
      <c r="D190" s="2470"/>
      <c r="E190" s="2212"/>
      <c r="F190" s="2391" t="str">
        <f>INDEX(PT_DIFFERENTIATION_VTAR,MATCH(A190,PT_DIFFERENTIATION_VTAR_ID,0))</f>
        <v>Тарифы на теплоноситель, поставляемый теплоснабжающими организациями потребителям, другим теплоснабжающим организациям</v>
      </c>
      <c r="G190" s="2435" t="str">
        <f>INDEX(PT_DIFFERENTIATION_NTAR,MATCH(B190,PT_DIFFERENTIATION_NTAR_ID,0))</f>
        <v>Тарифы на теплоноситель, поставляемый АО "ТЭК СПб" потребителям, расположенным на территории Санкт-Петербурга.
</v>
      </c>
      <c r="H190" s="1870"/>
      <c r="I190" s="1747"/>
      <c r="J190" s="1781"/>
      <c r="K190" s="1786"/>
      <c r="L190" s="1870" t="s">
        <v>349</v>
      </c>
      <c r="M190" s="349"/>
      <c r="N190" s="342"/>
      <c r="O190" s="1632"/>
      <c r="P190" s="1632"/>
      <c r="AH190" s="1639">
        <v>0</v>
      </c>
    </row>
    <row s="1643" customFormat="1" customHeight="1" ht="18.75" hidden="1">
      <c r="A191" s="1788"/>
      <c r="B191" s="1788"/>
      <c r="C191" s="377" t="s">
        <v>1204</v>
      </c>
      <c r="D191" s="2470"/>
      <c r="E191" s="2212"/>
      <c r="F191" s="2391"/>
      <c r="G191" s="2435"/>
      <c r="H191" s="1508"/>
      <c r="I191" s="659" t="s">
        <v>1203</v>
      </c>
      <c r="J191" s="579"/>
      <c r="K191" s="1508"/>
      <c r="L191" s="222"/>
      <c r="M191" s="349"/>
      <c r="N191" s="342"/>
      <c r="O191" s="1632"/>
      <c r="P191" s="1632"/>
      <c r="AH191" s="1639">
        <v>0</v>
      </c>
    </row>
    <row s="1643" customFormat="1" customHeight="1" ht="0.75" hidden="1">
      <c r="A192" s="1788"/>
      <c r="B192" s="1788"/>
      <c r="C192" s="377" t="s">
        <v>1214</v>
      </c>
      <c r="D192" s="2470"/>
      <c r="E192" s="2212"/>
      <c r="F192" s="2391"/>
      <c r="G192" s="408"/>
      <c r="H192" s="1508"/>
      <c r="I192" s="659"/>
      <c r="J192" s="579"/>
      <c r="K192" s="1508"/>
      <c r="L192" s="222"/>
      <c r="M192" s="349"/>
      <c r="N192" s="342"/>
      <c r="O192" s="1632"/>
      <c r="P192" s="1632"/>
      <c r="AH192" s="1639">
        <v>0</v>
      </c>
    </row>
    <row s="1643" customFormat="1" customHeight="1" ht="45" hidden="1">
      <c r="A193" s="1788" t="s">
        <v>212</v>
      </c>
      <c r="B193" s="1788" t="s">
        <v>213</v>
      </c>
      <c r="C193" s="377"/>
      <c r="D193" s="2470"/>
      <c r="E193" s="2212"/>
      <c r="F193" s="2391" t="str">
        <f>INDEX(PT_DIFFERENTIATION_VTAR,MATCH(A193,PT_DIFFERENTIATION_VTAR_ID,0))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93" s="2435" t="str">
        <f>INDEX(PT_DIFFERENTIATION_NTAR,MATCH(B193,PT_DIFFERENTIATION_NTAR_ID,0))</f>
        <v>Тарифы на горячую воду (горячее водоснабжение), поставляемую АО "ТЭК СПб" в открытых системах теплоснабжения потребителям, расположенным на территории Санкт-Петербурга 
</v>
      </c>
      <c r="H193" s="1870"/>
      <c r="I193" s="1747"/>
      <c r="J193" s="1781"/>
      <c r="K193" s="1786"/>
      <c r="L193" s="1870" t="s">
        <v>349</v>
      </c>
      <c r="M193" s="349"/>
      <c r="N193" s="342"/>
      <c r="O193" s="1632"/>
      <c r="P193" s="1632"/>
      <c r="AH193" s="1639">
        <v>0</v>
      </c>
    </row>
    <row s="1643" customFormat="1" customHeight="1" ht="18.75" hidden="1">
      <c r="A194" s="1788"/>
      <c r="B194" s="1788"/>
      <c r="C194" s="377" t="s">
        <v>1204</v>
      </c>
      <c r="D194" s="2470"/>
      <c r="E194" s="2212"/>
      <c r="F194" s="2391"/>
      <c r="G194" s="2435"/>
      <c r="H194" s="1508"/>
      <c r="I194" s="659" t="s">
        <v>1203</v>
      </c>
      <c r="J194" s="579"/>
      <c r="K194" s="1508"/>
      <c r="L194" s="222"/>
      <c r="M194" s="349"/>
      <c r="N194" s="342"/>
      <c r="O194" s="1632"/>
      <c r="P194" s="1632"/>
      <c r="AH194" s="1639">
        <v>0</v>
      </c>
    </row>
    <row s="1643" customFormat="1" customHeight="1" ht="0.75" hidden="1">
      <c r="A195" s="1788"/>
      <c r="B195" s="1788"/>
      <c r="C195" s="377" t="s">
        <v>1214</v>
      </c>
      <c r="D195" s="2470"/>
      <c r="E195" s="2212"/>
      <c r="F195" s="2391"/>
      <c r="G195" s="408"/>
      <c r="H195" s="1508"/>
      <c r="I195" s="659"/>
      <c r="J195" s="579"/>
      <c r="K195" s="1508"/>
      <c r="L195" s="222"/>
      <c r="M195" s="349"/>
      <c r="N195" s="342"/>
      <c r="O195" s="1632"/>
      <c r="P195" s="1632"/>
      <c r="AH195" s="1639">
        <v>0</v>
      </c>
    </row>
    <row s="1643" customFormat="1" customHeight="1" ht="18.75" hidden="1">
      <c r="A196" s="1788" t="s">
        <v>221</v>
      </c>
      <c r="B196" s="1788" t="s">
        <v>222</v>
      </c>
      <c r="C196" s="377"/>
      <c r="D196" s="2470"/>
      <c r="E196" s="2212"/>
      <c r="F196" s="2391" t="str">
        <f>INDEX(PT_DIFFERENTIATION_VTAR,MATCH(A196,PT_DIFFERENTIATION_VTAR_ID,0))</f>
        <v>Тарифы на услуги по передаче тепловой энергии</v>
      </c>
      <c r="G196" s="2435" t="str">
        <f>INDEX(PT_DIFFERENTIATION_NTAR,MATCH(B196,PT_DIFFERENTIATION_NTAR_ID,0))</f>
        <v>Тарифы на услуги по передаче тепловой энергии, теплоносителя по тепловым сетям АО "ТЭК СПб" на территории Санкт-Петербурга 
</v>
      </c>
      <c r="H196" s="1870"/>
      <c r="I196" s="1747"/>
      <c r="J196" s="1781"/>
      <c r="K196" s="1786"/>
      <c r="L196" s="1870" t="s">
        <v>349</v>
      </c>
      <c r="M196" s="349"/>
      <c r="N196" s="342"/>
      <c r="O196" s="1632"/>
      <c r="P196" s="1632"/>
      <c r="AH196" s="1639">
        <v>0</v>
      </c>
    </row>
    <row s="1643" customFormat="1" customHeight="1" ht="18.75" hidden="1">
      <c r="A197" s="1788"/>
      <c r="B197" s="1788"/>
      <c r="C197" s="377" t="s">
        <v>1204</v>
      </c>
      <c r="D197" s="2470"/>
      <c r="E197" s="2212"/>
      <c r="F197" s="2391"/>
      <c r="G197" s="2435"/>
      <c r="H197" s="1508"/>
      <c r="I197" s="659" t="s">
        <v>1203</v>
      </c>
      <c r="J197" s="579"/>
      <c r="K197" s="1508"/>
      <c r="L197" s="222"/>
      <c r="M197" s="349"/>
      <c r="N197" s="342"/>
      <c r="O197" s="1632"/>
      <c r="P197" s="1632"/>
      <c r="AH197" s="1639">
        <v>0</v>
      </c>
    </row>
    <row s="1643" customFormat="1" customHeight="1" ht="0.75" hidden="1">
      <c r="A198" s="1788"/>
      <c r="B198" s="1788"/>
      <c r="C198" s="377" t="s">
        <v>1214</v>
      </c>
      <c r="D198" s="2470"/>
      <c r="E198" s="2212"/>
      <c r="F198" s="2391"/>
      <c r="G198" s="408"/>
      <c r="H198" s="1508"/>
      <c r="I198" s="659"/>
      <c r="J198" s="579"/>
      <c r="K198" s="1508"/>
      <c r="L198" s="222"/>
      <c r="M198" s="349"/>
      <c r="N198" s="342"/>
      <c r="O198" s="1632"/>
      <c r="P198" s="1632"/>
      <c r="AH198" s="1639">
        <v>0</v>
      </c>
    </row>
    <row s="1643" customFormat="1" customHeight="1" ht="18.75" hidden="1">
      <c r="A199" s="1788" t="s">
        <v>227</v>
      </c>
      <c r="B199" s="1788" t="s">
        <v>228</v>
      </c>
      <c r="C199" s="377"/>
      <c r="D199" s="2470"/>
      <c r="E199" s="2212"/>
      <c r="F199" s="2391" t="str">
        <f>INDEX(PT_DIFFERENTIATION_VTAR,MATCH(A199,PT_DIFFERENTIATION_VTAR_ID,0))</f>
        <v>Тарифы на услуги по передаче теплоносителя</v>
      </c>
      <c r="G199" s="2435" t="str">
        <f>INDEX(PT_DIFFERENTIATION_NTAR,MATCH(B199,PT_DIFFERENTIATION_NTAR_ID,0))</f>
        <v/>
      </c>
      <c r="H199" s="1870"/>
      <c r="I199" s="1747"/>
      <c r="J199" s="1781"/>
      <c r="K199" s="1786"/>
      <c r="L199" s="1870" t="s">
        <v>349</v>
      </c>
      <c r="M199" s="349"/>
      <c r="N199" s="342"/>
      <c r="O199" s="1632"/>
      <c r="P199" s="1632"/>
      <c r="AH199" s="1639">
        <v>0</v>
      </c>
    </row>
    <row s="1643" customFormat="1" customHeight="1" ht="18.75" hidden="1">
      <c r="A200" s="1788"/>
      <c r="B200" s="1788"/>
      <c r="C200" s="377" t="s">
        <v>1204</v>
      </c>
      <c r="D200" s="2470"/>
      <c r="E200" s="2212"/>
      <c r="F200" s="2391"/>
      <c r="G200" s="2435"/>
      <c r="H200" s="1508"/>
      <c r="I200" s="659" t="s">
        <v>1203</v>
      </c>
      <c r="J200" s="579"/>
      <c r="K200" s="1508"/>
      <c r="L200" s="222"/>
      <c r="M200" s="349"/>
      <c r="N200" s="342"/>
      <c r="O200" s="1632"/>
      <c r="P200" s="1632"/>
      <c r="AH200" s="1639">
        <v>0</v>
      </c>
    </row>
    <row s="1643" customFormat="1" customHeight="1" ht="0.75" hidden="1">
      <c r="A201" s="1788"/>
      <c r="B201" s="1788"/>
      <c r="C201" s="377" t="s">
        <v>1214</v>
      </c>
      <c r="D201" s="2470"/>
      <c r="E201" s="2212"/>
      <c r="F201" s="2391"/>
      <c r="G201" s="408"/>
      <c r="H201" s="1508"/>
      <c r="I201" s="659"/>
      <c r="J201" s="579"/>
      <c r="K201" s="1508"/>
      <c r="L201" s="222"/>
      <c r="M201" s="349"/>
      <c r="N201" s="342"/>
      <c r="O201" s="1632"/>
      <c r="P201" s="1632"/>
      <c r="AH201" s="1639">
        <v>0</v>
      </c>
    </row>
    <row s="1643" customFormat="1" customHeight="1" ht="18.75" hidden="1">
      <c r="A202" s="1788" t="s">
        <v>236</v>
      </c>
      <c r="B202" s="1788" t="s">
        <v>237</v>
      </c>
      <c r="C202" s="377"/>
      <c r="D202" s="2470"/>
      <c r="E202" s="2212"/>
      <c r="F202" s="2391" t="str">
        <f>INDEX(PT_DIFFERENTIATION_VTAR,MATCH(A202,PT_DIFFERENTIATION_VTAR_ID,0))</f>
        <v>Плата за услуги по поддержанию резервной тепловой мощности при отсутствии потребления тепловой энергии</v>
      </c>
      <c r="G202" s="2435" t="str">
        <f>INDEX(PT_DIFFERENTIATION_NTAR,MATCH(B202,PT_DIFFERENTIATION_NTAR_ID,0))</f>
        <v>Плата за услуги по поддержанию резервной тепловой мощности АО "ТЭК СПб"
</v>
      </c>
      <c r="H202" s="1870"/>
      <c r="I202" s="1747"/>
      <c r="J202" s="1781"/>
      <c r="K202" s="1786"/>
      <c r="L202" s="1870" t="s">
        <v>349</v>
      </c>
      <c r="M202" s="349"/>
      <c r="N202" s="342"/>
      <c r="O202" s="1632"/>
      <c r="P202" s="1632"/>
      <c r="AH202" s="1639">
        <v>0</v>
      </c>
    </row>
    <row s="1643" customFormat="1" customHeight="1" ht="18.75" hidden="1">
      <c r="A203" s="1788"/>
      <c r="B203" s="1788"/>
      <c r="C203" s="377" t="s">
        <v>1204</v>
      </c>
      <c r="D203" s="2470"/>
      <c r="E203" s="2212"/>
      <c r="F203" s="2391"/>
      <c r="G203" s="2435"/>
      <c r="H203" s="1508"/>
      <c r="I203" s="659" t="s">
        <v>1203</v>
      </c>
      <c r="J203" s="579"/>
      <c r="K203" s="1508"/>
      <c r="L203" s="222"/>
      <c r="M203" s="349"/>
      <c r="N203" s="342"/>
      <c r="O203" s="1632"/>
      <c r="P203" s="1632"/>
      <c r="AH203" s="1639">
        <v>0</v>
      </c>
    </row>
    <row s="1643" customFormat="1" customHeight="1" ht="0.75" hidden="1">
      <c r="A204" s="1788"/>
      <c r="B204" s="1788"/>
      <c r="C204" s="377" t="s">
        <v>1214</v>
      </c>
      <c r="D204" s="2470"/>
      <c r="E204" s="2212"/>
      <c r="F204" s="2391"/>
      <c r="G204" s="408"/>
      <c r="H204" s="1508"/>
      <c r="I204" s="659"/>
      <c r="J204" s="579"/>
      <c r="K204" s="1508"/>
      <c r="L204" s="222"/>
      <c r="M204" s="349"/>
      <c r="N204" s="342"/>
      <c r="O204" s="1632"/>
      <c r="P204" s="1632"/>
      <c r="AH204" s="1639">
        <v>0</v>
      </c>
    </row>
    <row s="1643" customFormat="1" customHeight="1" ht="18.75" hidden="1">
      <c r="A205" s="1788" t="s">
        <v>242</v>
      </c>
      <c r="B205" s="1788" t="s">
        <v>243</v>
      </c>
      <c r="C205" s="377"/>
      <c r="D205" s="2470"/>
      <c r="E205" s="2212"/>
      <c r="F205" s="2391" t="str">
        <f>INDEX(PT_DIFFERENTIATION_VTAR,MATCH(A205,PT_DIFFERENTIATION_VTAR_ID,0))</f>
        <v>Плата за подключение (технологическое присоединение) к системе теплоснабжения</v>
      </c>
      <c r="G205" s="2435" t="str">
        <f>INDEX(PT_DIFFERENTIATION_NTAR,MATCH(B205,PT_DIFFERENTIATION_NTAR_ID,0))</f>
        <v/>
      </c>
      <c r="H205" s="1870"/>
      <c r="I205" s="1747"/>
      <c r="J205" s="1781"/>
      <c r="K205" s="1786"/>
      <c r="L205" s="1870" t="s">
        <v>349</v>
      </c>
      <c r="M205" s="349"/>
      <c r="N205" s="342"/>
      <c r="O205" s="1632"/>
      <c r="P205" s="1632"/>
      <c r="AH205" s="1639">
        <v>0</v>
      </c>
    </row>
    <row s="1643" customFormat="1" customHeight="1" ht="18.75" hidden="1">
      <c r="A206" s="1788"/>
      <c r="B206" s="1788"/>
      <c r="C206" s="377" t="s">
        <v>1204</v>
      </c>
      <c r="D206" s="2470"/>
      <c r="E206" s="2212"/>
      <c r="F206" s="2391"/>
      <c r="G206" s="2435"/>
      <c r="H206" s="1508"/>
      <c r="I206" s="659" t="s">
        <v>1203</v>
      </c>
      <c r="J206" s="579"/>
      <c r="K206" s="1508"/>
      <c r="L206" s="222"/>
      <c r="M206" s="349"/>
      <c r="N206" s="342"/>
      <c r="O206" s="1632"/>
      <c r="P206" s="1632"/>
      <c r="AH206" s="1639">
        <v>0</v>
      </c>
    </row>
    <row s="1643" customFormat="1" customHeight="1" ht="0.75" hidden="1">
      <c r="A207" s="1788"/>
      <c r="B207" s="1788"/>
      <c r="C207" s="377" t="s">
        <v>1214</v>
      </c>
      <c r="D207" s="2470"/>
      <c r="E207" s="2212"/>
      <c r="F207" s="2391"/>
      <c r="G207" s="408"/>
      <c r="H207" s="1508"/>
      <c r="I207" s="659"/>
      <c r="J207" s="579"/>
      <c r="K207" s="1508"/>
      <c r="L207" s="222"/>
      <c r="M207" s="349"/>
      <c r="N207" s="342"/>
      <c r="O207" s="1632"/>
      <c r="P207" s="1632"/>
      <c r="AH207" s="1639">
        <v>0</v>
      </c>
    </row>
    <row s="1643" customFormat="1" customHeight="1" ht="18.75" hidden="1">
      <c r="A208" s="1788" t="s">
        <v>248</v>
      </c>
      <c r="B208" s="1788" t="s">
        <v>249</v>
      </c>
      <c r="C208" s="377"/>
      <c r="D208" s="2470"/>
      <c r="E208" s="2212"/>
      <c r="F208" s="2391" t="str">
        <f>INDEX(PT_DIFFERENTIATION_VTAR,MATCH(A208,PT_DIFFERENTIATION_VTAR_ID,0))</f>
        <v>Плата за подключение (технологическое присоединение) к системе теплоснабжения (индивидуальная)</v>
      </c>
      <c r="G208" s="2435" t="str">
        <f>INDEX(PT_DIFFERENTIATION_NTAR,MATCH(B208,PT_DIFFERENTIATION_NTAR_ID,0))</f>
        <v/>
      </c>
      <c r="H208" s="1997"/>
      <c r="I208" s="1747"/>
      <c r="J208" s="1781"/>
      <c r="K208" s="1786"/>
      <c r="L208" s="1997" t="s">
        <v>349</v>
      </c>
      <c r="M208" s="349"/>
      <c r="N208" s="342"/>
      <c r="O208" s="1632"/>
      <c r="P208" s="1632"/>
      <c r="AH208" s="1639">
        <v>0</v>
      </c>
    </row>
    <row s="1643" customFormat="1" customHeight="1" ht="18.75" hidden="1">
      <c r="A209" s="1788"/>
      <c r="B209" s="1788"/>
      <c r="C209" s="377" t="s">
        <v>1204</v>
      </c>
      <c r="D209" s="2470"/>
      <c r="E209" s="2212"/>
      <c r="F209" s="2391"/>
      <c r="G209" s="2435"/>
      <c r="H209" s="1508"/>
      <c r="I209" s="659" t="s">
        <v>1203</v>
      </c>
      <c r="J209" s="579"/>
      <c r="K209" s="1508"/>
      <c r="L209" s="222"/>
      <c r="M209" s="349"/>
      <c r="N209" s="342"/>
      <c r="O209" s="1632"/>
      <c r="P209" s="1632"/>
      <c r="AH209" s="1639">
        <v>0</v>
      </c>
    </row>
    <row s="1643" customFormat="1" customHeight="1" ht="0.75" hidden="1">
      <c r="A210" s="1788"/>
      <c r="B210" s="1788"/>
      <c r="C210" s="377" t="s">
        <v>1214</v>
      </c>
      <c r="D210" s="2470"/>
      <c r="E210" s="2212"/>
      <c r="F210" s="2391"/>
      <c r="G210" s="408"/>
      <c r="H210" s="1508"/>
      <c r="I210" s="659"/>
      <c r="J210" s="579"/>
      <c r="K210" s="1508"/>
      <c r="L210" s="222"/>
      <c r="M210" s="349"/>
      <c r="N210" s="342"/>
      <c r="O210" s="1632"/>
      <c r="P210" s="1632"/>
      <c r="AH210" s="1639">
        <v>0</v>
      </c>
    </row>
    <row s="1643" customFormat="1" customHeight="1" ht="18.75" hidden="1">
      <c r="A211" s="1788" t="s">
        <v>268</v>
      </c>
      <c r="B211" s="1788" t="s">
        <v>269</v>
      </c>
      <c r="C211" s="377"/>
      <c r="D211" s="2470"/>
      <c r="E211" s="2212"/>
      <c r="F211" s="2391" t="str">
        <f>INDEX(PT_DIFFERENTIATION_VTAR,MATCH(A211,PT_DIFFERENTIATION_VTAR_ID,0))</f>
        <v>Тариф на питьевую воду (питьевое водоснабжение)</v>
      </c>
      <c r="G211" s="2435" t="str">
        <f>INDEX(PT_DIFFERENTIATION_NTAR,MATCH(B211,PT_DIFFERENTIATION_NTAR_ID,0))</f>
        <v/>
      </c>
      <c r="H211" s="1870"/>
      <c r="I211" s="1747"/>
      <c r="J211" s="1781"/>
      <c r="K211" s="1786"/>
      <c r="L211" s="1870" t="s">
        <v>349</v>
      </c>
      <c r="M211" s="349"/>
      <c r="N211" s="342"/>
      <c r="O211" s="1632"/>
      <c r="P211" s="1632"/>
      <c r="AH211" s="1639">
        <v>0</v>
      </c>
    </row>
    <row s="1643" customFormat="1" customHeight="1" ht="18.75" hidden="1">
      <c r="A212" s="1788"/>
      <c r="B212" s="1788"/>
      <c r="C212" s="377" t="s">
        <v>1204</v>
      </c>
      <c r="D212" s="2470"/>
      <c r="E212" s="2212"/>
      <c r="F212" s="2391"/>
      <c r="G212" s="2435"/>
      <c r="H212" s="1508"/>
      <c r="I212" s="659" t="s">
        <v>1203</v>
      </c>
      <c r="J212" s="579"/>
      <c r="K212" s="1508"/>
      <c r="L212" s="222"/>
      <c r="M212" s="349"/>
      <c r="N212" s="342"/>
      <c r="O212" s="1632"/>
      <c r="P212" s="1632"/>
      <c r="AH212" s="1639">
        <v>0</v>
      </c>
    </row>
    <row s="1643" customFormat="1" customHeight="1" ht="0.75" hidden="1">
      <c r="A213" s="1788"/>
      <c r="B213" s="1788"/>
      <c r="C213" s="377" t="s">
        <v>1214</v>
      </c>
      <c r="D213" s="2470"/>
      <c r="E213" s="2212"/>
      <c r="F213" s="2391"/>
      <c r="G213" s="408"/>
      <c r="H213" s="1508"/>
      <c r="I213" s="659"/>
      <c r="J213" s="579"/>
      <c r="K213" s="1508"/>
      <c r="L213" s="222"/>
      <c r="M213" s="349"/>
      <c r="N213" s="342"/>
      <c r="O213" s="1632"/>
      <c r="P213" s="1632"/>
      <c r="AH213" s="1639">
        <v>0</v>
      </c>
    </row>
    <row s="1643" customFormat="1" customHeight="1" ht="18.75" hidden="1">
      <c r="A214" s="1788" t="s">
        <v>273</v>
      </c>
      <c r="B214" s="1788" t="s">
        <v>274</v>
      </c>
      <c r="C214" s="377"/>
      <c r="D214" s="2470"/>
      <c r="E214" s="2212"/>
      <c r="F214" s="2391" t="str">
        <f>INDEX(PT_DIFFERENTIATION_VTAR,MATCH(A214,PT_DIFFERENTIATION_VTAR_ID,0))</f>
        <v>Тариф на техническую воду</v>
      </c>
      <c r="G214" s="2435" t="str">
        <f>INDEX(PT_DIFFERENTIATION_NTAR,MATCH(B214,PT_DIFFERENTIATION_NTAR_ID,0))</f>
        <v/>
      </c>
      <c r="H214" s="1870"/>
      <c r="I214" s="1747"/>
      <c r="J214" s="1781"/>
      <c r="K214" s="1786"/>
      <c r="L214" s="1870" t="s">
        <v>349</v>
      </c>
      <c r="M214" s="349"/>
      <c r="N214" s="342"/>
      <c r="O214" s="1632"/>
      <c r="P214" s="1632"/>
      <c r="AH214" s="1639">
        <v>0</v>
      </c>
    </row>
    <row s="1643" customFormat="1" customHeight="1" ht="18.75" hidden="1">
      <c r="A215" s="1788"/>
      <c r="B215" s="1788"/>
      <c r="C215" s="377" t="s">
        <v>1204</v>
      </c>
      <c r="D215" s="2470"/>
      <c r="E215" s="2212"/>
      <c r="F215" s="2391"/>
      <c r="G215" s="2435"/>
      <c r="H215" s="1508"/>
      <c r="I215" s="659" t="s">
        <v>1203</v>
      </c>
      <c r="J215" s="579"/>
      <c r="K215" s="1508"/>
      <c r="L215" s="222"/>
      <c r="M215" s="349"/>
      <c r="N215" s="342"/>
      <c r="O215" s="1632"/>
      <c r="P215" s="1632"/>
      <c r="AH215" s="1639">
        <v>0</v>
      </c>
    </row>
    <row s="1643" customFormat="1" customHeight="1" ht="0.75" hidden="1">
      <c r="A216" s="1788"/>
      <c r="B216" s="1788"/>
      <c r="C216" s="377" t="s">
        <v>1214</v>
      </c>
      <c r="D216" s="2470"/>
      <c r="E216" s="2212"/>
      <c r="F216" s="2391"/>
      <c r="G216" s="408"/>
      <c r="H216" s="1508"/>
      <c r="I216" s="659"/>
      <c r="J216" s="579"/>
      <c r="K216" s="1508"/>
      <c r="L216" s="222"/>
      <c r="M216" s="349"/>
      <c r="N216" s="342"/>
      <c r="O216" s="1632"/>
      <c r="P216" s="1632"/>
      <c r="AH216" s="1639">
        <v>0</v>
      </c>
    </row>
    <row s="1643" customFormat="1" customHeight="1" ht="18.75" hidden="1">
      <c r="A217" s="1788" t="s">
        <v>278</v>
      </c>
      <c r="B217" s="1788" t="s">
        <v>279</v>
      </c>
      <c r="C217" s="377"/>
      <c r="D217" s="2470"/>
      <c r="E217" s="2212"/>
      <c r="F217" s="2391" t="str">
        <f>INDEX(PT_DIFFERENTIATION_VTAR,MATCH(A217,PT_DIFFERENTIATION_VTAR_ID,0))</f>
        <v>Тариф на транспортировку воды</v>
      </c>
      <c r="G217" s="2435" t="str">
        <f>INDEX(PT_DIFFERENTIATION_NTAR,MATCH(B217,PT_DIFFERENTIATION_NTAR_ID,0))</f>
        <v/>
      </c>
      <c r="H217" s="1870"/>
      <c r="I217" s="1747"/>
      <c r="J217" s="1781"/>
      <c r="K217" s="1786"/>
      <c r="L217" s="1870" t="s">
        <v>349</v>
      </c>
      <c r="M217" s="349"/>
      <c r="N217" s="342"/>
      <c r="O217" s="1632"/>
      <c r="P217" s="1632"/>
      <c r="AH217" s="1639">
        <v>0</v>
      </c>
    </row>
    <row s="1643" customFormat="1" customHeight="1" ht="18.75" hidden="1">
      <c r="A218" s="1788"/>
      <c r="B218" s="1788"/>
      <c r="C218" s="377" t="s">
        <v>1204</v>
      </c>
      <c r="D218" s="2470"/>
      <c r="E218" s="2212"/>
      <c r="F218" s="2391"/>
      <c r="G218" s="2435"/>
      <c r="H218" s="1508"/>
      <c r="I218" s="659" t="s">
        <v>1203</v>
      </c>
      <c r="J218" s="579"/>
      <c r="K218" s="1508"/>
      <c r="L218" s="222"/>
      <c r="M218" s="349"/>
      <c r="N218" s="342"/>
      <c r="O218" s="1632"/>
      <c r="P218" s="1632"/>
      <c r="AH218" s="1639">
        <v>0</v>
      </c>
    </row>
    <row s="1643" customFormat="1" customHeight="1" ht="0.75" hidden="1">
      <c r="A219" s="1788"/>
      <c r="B219" s="1788"/>
      <c r="C219" s="377" t="s">
        <v>1214</v>
      </c>
      <c r="D219" s="2470"/>
      <c r="E219" s="2212"/>
      <c r="F219" s="2391"/>
      <c r="G219" s="408"/>
      <c r="H219" s="1508"/>
      <c r="I219" s="659"/>
      <c r="J219" s="579"/>
      <c r="K219" s="1508"/>
      <c r="L219" s="222"/>
      <c r="M219" s="349"/>
      <c r="N219" s="342"/>
      <c r="O219" s="1632"/>
      <c r="P219" s="1632"/>
      <c r="AH219" s="1639">
        <v>0</v>
      </c>
    </row>
    <row s="1643" customFormat="1" customHeight="1" ht="18.75" hidden="1">
      <c r="A220" s="1788" t="s">
        <v>283</v>
      </c>
      <c r="B220" s="1788" t="s">
        <v>284</v>
      </c>
      <c r="C220" s="377"/>
      <c r="D220" s="2470"/>
      <c r="E220" s="2212"/>
      <c r="F220" s="2391" t="str">
        <f>INDEX(PT_DIFFERENTIATION_VTAR,MATCH(A220,PT_DIFFERENTIATION_VTAR_ID,0))</f>
        <v>Тариф на подвоз воды</v>
      </c>
      <c r="G220" s="2435" t="str">
        <f>INDEX(PT_DIFFERENTIATION_NTAR,MATCH(B220,PT_DIFFERENTIATION_NTAR_ID,0))</f>
        <v/>
      </c>
      <c r="H220" s="1870"/>
      <c r="I220" s="1747"/>
      <c r="J220" s="1781"/>
      <c r="K220" s="1786"/>
      <c r="L220" s="1870" t="s">
        <v>349</v>
      </c>
      <c r="M220" s="349"/>
      <c r="N220" s="342"/>
      <c r="O220" s="1632"/>
      <c r="P220" s="1632"/>
      <c r="AH220" s="1639">
        <v>0</v>
      </c>
    </row>
    <row s="1643" customFormat="1" customHeight="1" ht="18.75" hidden="1">
      <c r="A221" s="1788"/>
      <c r="B221" s="1788"/>
      <c r="C221" s="377" t="s">
        <v>1204</v>
      </c>
      <c r="D221" s="2470"/>
      <c r="E221" s="2212"/>
      <c r="F221" s="2391"/>
      <c r="G221" s="2435"/>
      <c r="H221" s="1508"/>
      <c r="I221" s="659" t="s">
        <v>1203</v>
      </c>
      <c r="J221" s="579"/>
      <c r="K221" s="1508"/>
      <c r="L221" s="222"/>
      <c r="M221" s="349"/>
      <c r="N221" s="342"/>
      <c r="O221" s="1632"/>
      <c r="P221" s="1632"/>
      <c r="AH221" s="1639">
        <v>0</v>
      </c>
    </row>
    <row s="1643" customFormat="1" customHeight="1" ht="0.75" hidden="1">
      <c r="A222" s="1788"/>
      <c r="B222" s="1788"/>
      <c r="C222" s="377" t="s">
        <v>1214</v>
      </c>
      <c r="D222" s="2470"/>
      <c r="E222" s="2212"/>
      <c r="F222" s="2391"/>
      <c r="G222" s="408"/>
      <c r="H222" s="1508"/>
      <c r="I222" s="659"/>
      <c r="J222" s="579"/>
      <c r="K222" s="1508"/>
      <c r="L222" s="222"/>
      <c r="M222" s="349"/>
      <c r="N222" s="342"/>
      <c r="O222" s="1632"/>
      <c r="P222" s="1632"/>
      <c r="AH222" s="1639">
        <v>0</v>
      </c>
    </row>
    <row s="1643" customFormat="1" customHeight="1" ht="18.75" hidden="1">
      <c r="A223" s="1788" t="s">
        <v>288</v>
      </c>
      <c r="B223" s="1788" t="s">
        <v>289</v>
      </c>
      <c r="C223" s="377"/>
      <c r="D223" s="2470"/>
      <c r="E223" s="2212"/>
      <c r="F223" s="2391" t="str">
        <f>INDEX(PT_DIFFERENTIATION_VTAR,MATCH(A223,PT_DIFFERENTIATION_VTAR_ID,0))</f>
        <v>Тариф на подключение (технологическое присоединение) к централизованной системе холодного водоснабжения</v>
      </c>
      <c r="G223" s="2435" t="str">
        <f>INDEX(PT_DIFFERENTIATION_NTAR,MATCH(B223,PT_DIFFERENTIATION_NTAR_ID,0))</f>
        <v/>
      </c>
      <c r="H223" s="1870"/>
      <c r="I223" s="1747"/>
      <c r="J223" s="1781"/>
      <c r="K223" s="1786"/>
      <c r="L223" s="1870" t="s">
        <v>349</v>
      </c>
      <c r="M223" s="349"/>
      <c r="N223" s="342"/>
      <c r="O223" s="1632"/>
      <c r="P223" s="1632"/>
      <c r="AH223" s="1639">
        <v>0</v>
      </c>
    </row>
    <row s="1643" customFormat="1" customHeight="1" ht="18.75" hidden="1">
      <c r="A224" s="1788"/>
      <c r="B224" s="1788"/>
      <c r="C224" s="377" t="s">
        <v>1204</v>
      </c>
      <c r="D224" s="2470"/>
      <c r="E224" s="2212"/>
      <c r="F224" s="2391"/>
      <c r="G224" s="2435"/>
      <c r="H224" s="1508"/>
      <c r="I224" s="659" t="s">
        <v>1203</v>
      </c>
      <c r="J224" s="579"/>
      <c r="K224" s="1508"/>
      <c r="L224" s="222"/>
      <c r="M224" s="349"/>
      <c r="N224" s="342"/>
      <c r="O224" s="1632"/>
      <c r="P224" s="1632"/>
      <c r="AH224" s="1639">
        <v>0</v>
      </c>
    </row>
    <row s="1643" customFormat="1" customHeight="1" ht="0.75" hidden="1">
      <c r="A225" s="1788"/>
      <c r="B225" s="1788"/>
      <c r="C225" s="377" t="s">
        <v>1214</v>
      </c>
      <c r="D225" s="2470"/>
      <c r="E225" s="2212"/>
      <c r="F225" s="2391"/>
      <c r="G225" s="408"/>
      <c r="H225" s="1508"/>
      <c r="I225" s="659"/>
      <c r="J225" s="579"/>
      <c r="K225" s="1508"/>
      <c r="L225" s="222"/>
      <c r="M225" s="349"/>
      <c r="N225" s="342"/>
      <c r="O225" s="1632"/>
      <c r="P225" s="1632"/>
      <c r="AH225" s="1639">
        <v>0</v>
      </c>
    </row>
    <row s="1643" customFormat="1" customHeight="1" ht="18.75" hidden="1">
      <c r="A226" s="1788" t="s">
        <v>293</v>
      </c>
      <c r="B226" s="1788" t="s">
        <v>294</v>
      </c>
      <c r="C226" s="377"/>
      <c r="D226" s="2470"/>
      <c r="E226" s="2212"/>
      <c r="F226" s="2391" t="str">
        <f>INDEX(PT_DIFFERENTIATION_VTAR,MATCH(A226,PT_DIFFERENTIATION_VTAR_ID,0))</f>
        <v>Тариф на горячую воду (горячее водоснабжение)</v>
      </c>
      <c r="G226" s="2435" t="str">
        <f>INDEX(PT_DIFFERENTIATION_NTAR,MATCH(B226,PT_DIFFERENTIATION_NTAR_ID,0))</f>
        <v/>
      </c>
      <c r="H226" s="1870"/>
      <c r="I226" s="1747"/>
      <c r="J226" s="1781"/>
      <c r="K226" s="1786"/>
      <c r="L226" s="1870" t="s">
        <v>349</v>
      </c>
      <c r="M226" s="349"/>
      <c r="N226" s="342"/>
      <c r="O226" s="1632"/>
      <c r="P226" s="1632"/>
      <c r="AH226" s="1639">
        <v>0</v>
      </c>
    </row>
    <row s="1643" customFormat="1" customHeight="1" ht="18.75" hidden="1">
      <c r="A227" s="1788"/>
      <c r="B227" s="1788"/>
      <c r="C227" s="377" t="s">
        <v>1204</v>
      </c>
      <c r="D227" s="2470"/>
      <c r="E227" s="2212"/>
      <c r="F227" s="2391"/>
      <c r="G227" s="2435"/>
      <c r="H227" s="1508"/>
      <c r="I227" s="659" t="s">
        <v>1203</v>
      </c>
      <c r="J227" s="579"/>
      <c r="K227" s="1508"/>
      <c r="L227" s="222"/>
      <c r="M227" s="349"/>
      <c r="N227" s="342"/>
      <c r="O227" s="1632"/>
      <c r="P227" s="1632"/>
      <c r="AH227" s="1639">
        <v>0</v>
      </c>
    </row>
    <row s="1643" customFormat="1" customHeight="1" ht="0.75" hidden="1">
      <c r="A228" s="1788"/>
      <c r="B228" s="1788"/>
      <c r="C228" s="377" t="s">
        <v>1214</v>
      </c>
      <c r="D228" s="2470"/>
      <c r="E228" s="2212"/>
      <c r="F228" s="2391"/>
      <c r="G228" s="408"/>
      <c r="H228" s="1508"/>
      <c r="I228" s="659"/>
      <c r="J228" s="579"/>
      <c r="K228" s="1508"/>
      <c r="L228" s="222"/>
      <c r="M228" s="349"/>
      <c r="N228" s="342"/>
      <c r="O228" s="1632"/>
      <c r="P228" s="1632"/>
      <c r="AH228" s="1639">
        <v>0</v>
      </c>
    </row>
    <row s="1643" customFormat="1" customHeight="1" ht="18.75" hidden="1">
      <c r="A229" s="1788" t="s">
        <v>298</v>
      </c>
      <c r="B229" s="1788" t="s">
        <v>299</v>
      </c>
      <c r="C229" s="377"/>
      <c r="D229" s="2470"/>
      <c r="E229" s="2212"/>
      <c r="F229" s="2391" t="str">
        <f>INDEX(PT_DIFFERENTIATION_VTAR,MATCH(A229,PT_DIFFERENTIATION_VTAR_ID,0))</f>
        <v>Тариф на транспортировку горячей воды</v>
      </c>
      <c r="G229" s="2435" t="str">
        <f>INDEX(PT_DIFFERENTIATION_NTAR,MATCH(B229,PT_DIFFERENTIATION_NTAR_ID,0))</f>
        <v/>
      </c>
      <c r="H229" s="1870"/>
      <c r="I229" s="1747"/>
      <c r="J229" s="1781"/>
      <c r="K229" s="1786"/>
      <c r="L229" s="1870" t="s">
        <v>349</v>
      </c>
      <c r="M229" s="349"/>
      <c r="N229" s="342"/>
      <c r="O229" s="1632"/>
      <c r="P229" s="1632"/>
      <c r="AH229" s="1639">
        <v>0</v>
      </c>
    </row>
    <row s="1643" customFormat="1" customHeight="1" ht="18.75" hidden="1">
      <c r="A230" s="1788"/>
      <c r="B230" s="1788"/>
      <c r="C230" s="377" t="s">
        <v>1204</v>
      </c>
      <c r="D230" s="2470"/>
      <c r="E230" s="2212"/>
      <c r="F230" s="2391"/>
      <c r="G230" s="2435"/>
      <c r="H230" s="1508"/>
      <c r="I230" s="659" t="s">
        <v>1203</v>
      </c>
      <c r="J230" s="579"/>
      <c r="K230" s="1508"/>
      <c r="L230" s="222"/>
      <c r="M230" s="349"/>
      <c r="N230" s="342"/>
      <c r="O230" s="1632"/>
      <c r="P230" s="1632"/>
      <c r="AH230" s="1639">
        <v>0</v>
      </c>
    </row>
    <row s="1643" customFormat="1" customHeight="1" ht="0.75" hidden="1">
      <c r="A231" s="1788"/>
      <c r="B231" s="1788"/>
      <c r="C231" s="377" t="s">
        <v>1214</v>
      </c>
      <c r="D231" s="2470"/>
      <c r="E231" s="2212"/>
      <c r="F231" s="2391"/>
      <c r="G231" s="408"/>
      <c r="H231" s="1508"/>
      <c r="I231" s="659"/>
      <c r="J231" s="579"/>
      <c r="K231" s="1508"/>
      <c r="L231" s="222"/>
      <c r="M231" s="349"/>
      <c r="N231" s="342"/>
      <c r="O231" s="1632"/>
      <c r="P231" s="1632"/>
      <c r="AH231" s="1639">
        <v>0</v>
      </c>
    </row>
    <row s="1643" customFormat="1" customHeight="1" ht="18.75" hidden="1">
      <c r="A232" s="1788" t="s">
        <v>303</v>
      </c>
      <c r="B232" s="1788" t="s">
        <v>304</v>
      </c>
      <c r="C232" s="377"/>
      <c r="D232" s="2470"/>
      <c r="E232" s="2212"/>
      <c r="F232" s="2391" t="str">
        <f>INDEX(PT_DIFFERENTIATION_VTAR,MATCH(A232,PT_DIFFERENTIATION_VTAR_ID,0))</f>
        <v>Тариф на подключение (технологическое присоединение) к централизованной системе горячего водоснабжения</v>
      </c>
      <c r="G232" s="2435" t="str">
        <f>INDEX(PT_DIFFERENTIATION_NTAR,MATCH(B232,PT_DIFFERENTIATION_NTAR_ID,0))</f>
        <v/>
      </c>
      <c r="H232" s="1870"/>
      <c r="I232" s="1747"/>
      <c r="J232" s="1781"/>
      <c r="K232" s="1786"/>
      <c r="L232" s="1870" t="s">
        <v>349</v>
      </c>
      <c r="M232" s="349"/>
      <c r="N232" s="342"/>
      <c r="O232" s="1632"/>
      <c r="P232" s="1632"/>
      <c r="AH232" s="1639">
        <v>0</v>
      </c>
    </row>
    <row s="1643" customFormat="1" customHeight="1" ht="18.75" hidden="1">
      <c r="A233" s="1788"/>
      <c r="B233" s="1788"/>
      <c r="C233" s="377" t="s">
        <v>1204</v>
      </c>
      <c r="D233" s="2470"/>
      <c r="E233" s="2212"/>
      <c r="F233" s="2391"/>
      <c r="G233" s="2435"/>
      <c r="H233" s="1508"/>
      <c r="I233" s="659" t="s">
        <v>1203</v>
      </c>
      <c r="J233" s="579"/>
      <c r="K233" s="1508"/>
      <c r="L233" s="222"/>
      <c r="M233" s="349"/>
      <c r="N233" s="342"/>
      <c r="O233" s="1632"/>
      <c r="P233" s="1632"/>
      <c r="AH233" s="1639">
        <v>0</v>
      </c>
    </row>
    <row s="1643" customFormat="1" customHeight="1" ht="0.75" hidden="1">
      <c r="A234" s="1788"/>
      <c r="B234" s="1788"/>
      <c r="C234" s="377" t="s">
        <v>1214</v>
      </c>
      <c r="D234" s="2470"/>
      <c r="E234" s="2212"/>
      <c r="F234" s="2391"/>
      <c r="G234" s="408"/>
      <c r="H234" s="1508"/>
      <c r="I234" s="659"/>
      <c r="J234" s="579"/>
      <c r="K234" s="1508"/>
      <c r="L234" s="222"/>
      <c r="M234" s="349"/>
      <c r="N234" s="342"/>
      <c r="O234" s="1632"/>
      <c r="P234" s="1632"/>
      <c r="AH234" s="1639">
        <v>0</v>
      </c>
    </row>
    <row s="1643" customFormat="1" customHeight="1" ht="18.75" hidden="1">
      <c r="A235" s="1788" t="s">
        <v>308</v>
      </c>
      <c r="B235" s="1788" t="s">
        <v>309</v>
      </c>
      <c r="C235" s="377"/>
      <c r="D235" s="2470"/>
      <c r="E235" s="2212"/>
      <c r="F235" s="2391" t="str">
        <f>INDEX(PT_DIFFERENTIATION_VTAR,MATCH(A235,PT_DIFFERENTIATION_VTAR_ID,0))</f>
        <v>Тариф на водоотведение</v>
      </c>
      <c r="G235" s="2435" t="str">
        <f>INDEX(PT_DIFFERENTIATION_NTAR,MATCH(B235,PT_DIFFERENTIATION_NTAR_ID,0))</f>
        <v/>
      </c>
      <c r="H235" s="1870"/>
      <c r="I235" s="1747"/>
      <c r="J235" s="1781"/>
      <c r="K235" s="1786"/>
      <c r="L235" s="1870" t="s">
        <v>349</v>
      </c>
      <c r="M235" s="349"/>
      <c r="N235" s="342"/>
      <c r="O235" s="1632"/>
      <c r="P235" s="1632"/>
      <c r="AH235" s="1639">
        <v>0</v>
      </c>
    </row>
    <row s="1643" customFormat="1" customHeight="1" ht="18.75" hidden="1">
      <c r="A236" s="1788"/>
      <c r="B236" s="1788"/>
      <c r="C236" s="377" t="s">
        <v>1204</v>
      </c>
      <c r="D236" s="2470"/>
      <c r="E236" s="2212"/>
      <c r="F236" s="2391"/>
      <c r="G236" s="2435"/>
      <c r="H236" s="1508"/>
      <c r="I236" s="659" t="s">
        <v>1203</v>
      </c>
      <c r="J236" s="579"/>
      <c r="K236" s="1508"/>
      <c r="L236" s="222"/>
      <c r="M236" s="349"/>
      <c r="N236" s="342"/>
      <c r="O236" s="1632"/>
      <c r="P236" s="1632"/>
      <c r="AH236" s="1639">
        <v>0</v>
      </c>
    </row>
    <row s="1643" customFormat="1" customHeight="1" ht="0.75" hidden="1">
      <c r="A237" s="1788"/>
      <c r="B237" s="1788"/>
      <c r="C237" s="377" t="s">
        <v>1214</v>
      </c>
      <c r="D237" s="2470"/>
      <c r="E237" s="2212"/>
      <c r="F237" s="2391"/>
      <c r="G237" s="408"/>
      <c r="H237" s="1508"/>
      <c r="I237" s="659"/>
      <c r="J237" s="579"/>
      <c r="K237" s="1508"/>
      <c r="L237" s="222"/>
      <c r="M237" s="349"/>
      <c r="N237" s="342"/>
      <c r="O237" s="1632"/>
      <c r="P237" s="1632"/>
      <c r="AH237" s="1639">
        <v>0</v>
      </c>
    </row>
    <row s="1643" customFormat="1" customHeight="1" ht="18.75" hidden="1">
      <c r="A238" s="1788" t="s">
        <v>313</v>
      </c>
      <c r="B238" s="1788" t="s">
        <v>314</v>
      </c>
      <c r="C238" s="377"/>
      <c r="D238" s="2470"/>
      <c r="E238" s="2212"/>
      <c r="F238" s="2391" t="str">
        <f>INDEX(PT_DIFFERENTIATION_VTAR,MATCH(A238,PT_DIFFERENTIATION_VTAR_ID,0))</f>
        <v>Тариф на транспортировку сточных вод</v>
      </c>
      <c r="G238" s="2435" t="str">
        <f>INDEX(PT_DIFFERENTIATION_NTAR,MATCH(B238,PT_DIFFERENTIATION_NTAR_ID,0))</f>
        <v/>
      </c>
      <c r="H238" s="1870"/>
      <c r="I238" s="1747"/>
      <c r="J238" s="1781"/>
      <c r="K238" s="1786"/>
      <c r="L238" s="1870" t="s">
        <v>349</v>
      </c>
      <c r="M238" s="349"/>
      <c r="N238" s="342"/>
      <c r="O238" s="1632"/>
      <c r="P238" s="1632"/>
      <c r="AH238" s="1639">
        <v>0</v>
      </c>
    </row>
    <row s="1643" customFormat="1" customHeight="1" ht="18.75" hidden="1">
      <c r="A239" s="1788"/>
      <c r="B239" s="1788"/>
      <c r="C239" s="377" t="s">
        <v>1204</v>
      </c>
      <c r="D239" s="2470"/>
      <c r="E239" s="2212"/>
      <c r="F239" s="2391"/>
      <c r="G239" s="2435"/>
      <c r="H239" s="1508"/>
      <c r="I239" s="659" t="s">
        <v>1203</v>
      </c>
      <c r="J239" s="579"/>
      <c r="K239" s="1508"/>
      <c r="L239" s="222"/>
      <c r="M239" s="349"/>
      <c r="N239" s="342"/>
      <c r="O239" s="1632"/>
      <c r="P239" s="1632"/>
      <c r="AH239" s="1639">
        <v>0</v>
      </c>
    </row>
    <row s="1643" customFormat="1" customHeight="1" ht="0.75" hidden="1">
      <c r="A240" s="1788"/>
      <c r="B240" s="1788"/>
      <c r="C240" s="377" t="s">
        <v>1214</v>
      </c>
      <c r="D240" s="2470"/>
      <c r="E240" s="2212"/>
      <c r="F240" s="2391"/>
      <c r="G240" s="408"/>
      <c r="H240" s="1508"/>
      <c r="I240" s="659"/>
      <c r="J240" s="579"/>
      <c r="K240" s="1508"/>
      <c r="L240" s="222"/>
      <c r="M240" s="349"/>
      <c r="N240" s="342"/>
      <c r="O240" s="1632"/>
      <c r="P240" s="1632"/>
      <c r="AH240" s="1639">
        <v>0</v>
      </c>
    </row>
    <row s="1643" customFormat="1" customHeight="1" ht="18.75" hidden="1">
      <c r="A241" s="1788" t="s">
        <v>318</v>
      </c>
      <c r="B241" s="1788" t="s">
        <v>319</v>
      </c>
      <c r="C241" s="377"/>
      <c r="D241" s="2470"/>
      <c r="E241" s="2212"/>
      <c r="F241" s="2391" t="str">
        <f>INDEX(PT_DIFFERENTIATION_VTAR,MATCH(A241,PT_DIFFERENTIATION_VTAR_ID,0))</f>
        <v>Тариф на подключение (технологическое присоединение) к централизованной системе водоотведения</v>
      </c>
      <c r="G241" s="2435" t="str">
        <f>INDEX(PT_DIFFERENTIATION_NTAR,MATCH(B241,PT_DIFFERENTIATION_NTAR_ID,0))</f>
        <v/>
      </c>
      <c r="H241" s="1870"/>
      <c r="I241" s="1747"/>
      <c r="J241" s="1781"/>
      <c r="K241" s="1786"/>
      <c r="L241" s="1870" t="s">
        <v>349</v>
      </c>
      <c r="M241" s="349"/>
      <c r="N241" s="342"/>
      <c r="O241" s="1632"/>
      <c r="P241" s="1632"/>
      <c r="AH241" s="1639">
        <v>0</v>
      </c>
    </row>
    <row s="1643" customFormat="1" customHeight="1" ht="18.75" hidden="1">
      <c r="A242" s="1788"/>
      <c r="B242" s="1788"/>
      <c r="C242" s="377" t="s">
        <v>1204</v>
      </c>
      <c r="D242" s="2470"/>
      <c r="E242" s="2212"/>
      <c r="F242" s="2391"/>
      <c r="G242" s="2435"/>
      <c r="H242" s="1508"/>
      <c r="I242" s="659" t="s">
        <v>1203</v>
      </c>
      <c r="J242" s="579"/>
      <c r="K242" s="1508"/>
      <c r="L242" s="222"/>
      <c r="M242" s="349"/>
      <c r="N242" s="342"/>
      <c r="O242" s="1632"/>
      <c r="P242" s="1632"/>
      <c r="AH242" s="1639">
        <v>0</v>
      </c>
    </row>
    <row s="1643" customFormat="1" customHeight="1" ht="1.05">
      <c r="A243" s="1788"/>
      <c r="B243" s="1788"/>
      <c r="C243" s="377" t="s">
        <v>1214</v>
      </c>
      <c r="D243" s="2470"/>
      <c r="E243" s="2212"/>
      <c r="F243" s="2391"/>
      <c r="G243" s="408"/>
      <c r="H243" s="1508"/>
      <c r="I243" s="659"/>
      <c r="J243" s="579"/>
      <c r="K243" s="1508"/>
      <c r="L243" s="222"/>
      <c r="M243" s="349"/>
      <c r="N243" s="342"/>
      <c r="O243" s="1632"/>
      <c r="P243" s="1632"/>
      <c r="AH243" s="1639">
        <v>1</v>
      </c>
    </row>
    <row customHeight="1" ht="27.299999999999997">
      <c r="A244" s="1788"/>
      <c r="B244" s="1788"/>
      <c r="D244" s="384"/>
      <c r="E244" s="155" t="s">
        <v>115</v>
      </c>
      <c r="F244"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44" s="2468"/>
      <c r="H244" s="2468"/>
      <c r="I244" s="2468"/>
      <c r="J244" s="2468"/>
      <c r="K244" s="2468"/>
      <c r="L244" s="2468"/>
      <c r="M244" s="305"/>
      <c r="N244" s="342"/>
      <c r="AH244" s="382">
        <v>26</v>
      </c>
    </row>
    <row s="1643" customFormat="1" customHeight="1" ht="60.75" hidden="1">
      <c r="A245" s="1788" t="s">
        <v>158</v>
      </c>
      <c r="B245" s="1788" t="s">
        <v>159</v>
      </c>
      <c r="C245" s="377"/>
      <c r="D245" s="2470"/>
      <c r="E245" s="2212"/>
      <c r="F245" s="2391" t="str">
        <f>INDEX(PT_DIFFERENTIATION_VTAR,MATCH(A245,PT_DIFFERENTIATION_VTAR_ID,0))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5" s="2435" t="str">
        <f>INDEX(PT_DIFFERENTIATION_NTAR,MATCH(B245,PT_DIFFERENTIATION_NTAR_ID,0))</f>
        <v/>
      </c>
      <c r="H245" s="1870"/>
      <c r="I245" s="1747"/>
      <c r="J245" s="1781"/>
      <c r="K245" s="1786"/>
      <c r="L245" s="1870" t="s">
        <v>349</v>
      </c>
      <c r="M245"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45" s="342"/>
      <c r="O245" s="1632"/>
      <c r="P245" s="1632"/>
      <c r="AH245" s="1639">
        <v>0</v>
      </c>
    </row>
    <row s="1643" customFormat="1" customHeight="1" ht="18.75" hidden="1">
      <c r="A246" s="1788"/>
      <c r="B246" s="1788"/>
      <c r="C246" s="377" t="s">
        <v>1204</v>
      </c>
      <c r="D246" s="2470"/>
      <c r="E246" s="2212"/>
      <c r="F246" s="2391"/>
      <c r="G246" s="2435"/>
      <c r="H246" s="1508"/>
      <c r="I246" s="659" t="s">
        <v>1203</v>
      </c>
      <c r="J246" s="579"/>
      <c r="K246" s="1508"/>
      <c r="L246" s="222"/>
      <c r="M246" s="2178"/>
      <c r="N246" s="342"/>
      <c r="O246" s="1632"/>
      <c r="P246" s="1632"/>
      <c r="AH246" s="1639">
        <v>0</v>
      </c>
    </row>
    <row s="1643" customFormat="1" customHeight="1" ht="0.75" hidden="1">
      <c r="A247" s="1788"/>
      <c r="B247" s="1788"/>
      <c r="C247" s="377" t="s">
        <v>1214</v>
      </c>
      <c r="D247" s="2470"/>
      <c r="E247" s="2212"/>
      <c r="F247" s="2391"/>
      <c r="G247" s="408"/>
      <c r="H247" s="1508"/>
      <c r="I247" s="659"/>
      <c r="J247" s="579"/>
      <c r="K247" s="1508"/>
      <c r="L247" s="222"/>
      <c r="M247" s="2178"/>
      <c r="N247" s="342"/>
      <c r="O247" s="1632"/>
      <c r="P247" s="1632"/>
      <c r="AH247" s="1639">
        <v>0</v>
      </c>
    </row>
    <row s="1643" customFormat="1" customHeight="1" ht="45" hidden="1">
      <c r="A248" s="1788" t="s">
        <v>167</v>
      </c>
      <c r="B248" s="1788" t="s">
        <v>168</v>
      </c>
      <c r="C248" s="377"/>
      <c r="D248" s="2470"/>
      <c r="E248" s="2212"/>
      <c r="F248" s="2391" t="str">
        <f>INDEX(PT_DIFFERENTIATION_VTAR,MATCH(A248,PT_DIFFERENTIATION_VTAR_ID,0))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8" s="2435" t="str">
        <f>INDEX(PT_DIFFERENTIATION_NTAR,MATCH(B248,PT_DIFFERENTIATION_NTAR_ID,0))</f>
        <v>Тарифы на тепловую энергию, поставляемую АО "ТЭК СПб" потребителям, расположенным на территории Санкт-Петербурга
</v>
      </c>
      <c r="H248" s="1870"/>
      <c r="I248" s="1747"/>
      <c r="J248" s="1781"/>
      <c r="K248" s="1786"/>
      <c r="L248" s="1870" t="s">
        <v>349</v>
      </c>
      <c r="M248" s="2179"/>
      <c r="N248" s="342"/>
      <c r="O248" s="1632"/>
      <c r="P248" s="1632"/>
      <c r="AH248" s="1639">
        <v>0</v>
      </c>
    </row>
    <row s="1643" customFormat="1" customHeight="1" ht="18.75" hidden="1">
      <c r="A249" s="1788"/>
      <c r="B249" s="1788"/>
      <c r="C249" s="377" t="s">
        <v>1204</v>
      </c>
      <c r="D249" s="2470"/>
      <c r="E249" s="2212"/>
      <c r="F249" s="2391"/>
      <c r="G249" s="2435"/>
      <c r="H249" s="1508"/>
      <c r="I249" s="659" t="s">
        <v>1203</v>
      </c>
      <c r="J249" s="579"/>
      <c r="K249" s="1508"/>
      <c r="L249" s="222"/>
      <c r="M249" s="1869"/>
      <c r="N249" s="342"/>
      <c r="O249" s="1632"/>
      <c r="P249" s="1632"/>
      <c r="AH249" s="1639">
        <v>0</v>
      </c>
    </row>
    <row s="1643" customFormat="1" customHeight="1" ht="18.75">
      <c r="A250" s="1831" t="s">
        <v>167</v>
      </c>
      <c r="B250" s="1831" t="s">
        <v>1209</v>
      </c>
      <c r="C250" s="1695"/>
      <c r="D250" s="352"/>
      <c r="E250" s="1039"/>
      <c r="F250" s="1039"/>
      <c r="G250" s="2435">
        <f>INDEX(PT_DIFFERENTIATION_NTAR,MATCH(B250,PT_DIFFERENTIATION_NTAR_ID,0))</f>
      </c>
      <c r="H250" s="2279"/>
      <c r="I250" s="1747"/>
      <c r="J250" s="1781"/>
      <c r="K250" s="1786"/>
      <c r="L250" s="2279" t="s">
        <v>349</v>
      </c>
      <c r="M250" s="2326"/>
      <c r="N250" s="626"/>
      <c r="O250" s="1632"/>
      <c r="P250" s="1632"/>
      <c r="Q250" s="1643"/>
      <c r="R250" s="1643"/>
      <c r="S250" s="1643"/>
      <c r="T250" s="1643"/>
      <c r="U250" s="1643"/>
      <c r="V250" s="1643"/>
      <c r="W250" s="1643"/>
      <c r="X250" s="1643"/>
      <c r="Y250" s="1643"/>
      <c r="Z250" s="1643"/>
      <c r="AA250" s="1643"/>
      <c r="AB250" s="1643"/>
      <c r="AC250" s="1643"/>
      <c r="AD250" s="1643"/>
      <c r="AE250" s="1643"/>
      <c r="AF250" s="1643"/>
      <c r="AG250" s="1643"/>
      <c r="AH250" s="1643">
        <v>0</v>
      </c>
    </row>
    <row s="1643" customFormat="1" customHeight="1" ht="18.75">
      <c r="A251" s="1831"/>
      <c r="B251" s="1831"/>
      <c r="C251" s="1695" t="s">
        <v>1204</v>
      </c>
      <c r="D251" s="352"/>
      <c r="E251" s="1039"/>
      <c r="F251" s="1039"/>
      <c r="G251" s="2435"/>
      <c r="H251" s="3359"/>
      <c r="I251" s="3360" t="s">
        <v>1203</v>
      </c>
      <c r="J251" s="3361"/>
      <c r="K251" s="3362"/>
      <c r="L251" s="3363"/>
      <c r="M251" s="2326"/>
      <c r="N251" s="626"/>
      <c r="O251" s="1632"/>
      <c r="P251" s="1632"/>
      <c r="Q251" s="1643"/>
      <c r="R251" s="1643"/>
      <c r="S251" s="1643"/>
      <c r="T251" s="1643"/>
      <c r="U251" s="1643"/>
      <c r="V251" s="1643"/>
      <c r="W251" s="1643"/>
      <c r="X251" s="1643"/>
      <c r="Y251" s="1643"/>
      <c r="Z251" s="1643"/>
      <c r="AA251" s="1643"/>
      <c r="AB251" s="1643"/>
      <c r="AC251" s="1643"/>
      <c r="AD251" s="1643"/>
      <c r="AE251" s="1643"/>
      <c r="AF251" s="1643"/>
      <c r="AG251" s="1643"/>
      <c r="AH251" s="1643">
        <v>0</v>
      </c>
    </row>
    <row s="1643" customFormat="1" customHeight="1" ht="18.75">
      <c r="A252" s="1831" t="s">
        <v>167</v>
      </c>
      <c r="B252" s="1831" t="s">
        <v>1210</v>
      </c>
      <c r="C252" s="1695"/>
      <c r="D252" s="352"/>
      <c r="E252" s="1039"/>
      <c r="F252" s="1039"/>
      <c r="G252" s="2435">
        <f>INDEX(PT_DIFFERENTIATION_NTAR,MATCH(B252,PT_DIFFERENTIATION_NTAR_ID,0))</f>
      </c>
      <c r="H252" s="2279"/>
      <c r="I252" s="1747"/>
      <c r="J252" s="1781"/>
      <c r="K252" s="1786"/>
      <c r="L252" s="2279" t="s">
        <v>349</v>
      </c>
      <c r="M252" s="2326"/>
      <c r="N252" s="626"/>
      <c r="O252" s="1632"/>
      <c r="P252" s="1632"/>
      <c r="Q252" s="1643"/>
      <c r="R252" s="1643"/>
      <c r="S252" s="1643"/>
      <c r="T252" s="1643"/>
      <c r="U252" s="1643"/>
      <c r="V252" s="1643"/>
      <c r="W252" s="1643"/>
      <c r="X252" s="1643"/>
      <c r="Y252" s="1643"/>
      <c r="Z252" s="1643"/>
      <c r="AA252" s="1643"/>
      <c r="AB252" s="1643"/>
      <c r="AC252" s="1643"/>
      <c r="AD252" s="1643"/>
      <c r="AE252" s="1643"/>
      <c r="AF252" s="1643"/>
      <c r="AG252" s="1643"/>
      <c r="AH252" s="1643">
        <v>0</v>
      </c>
    </row>
    <row s="1643" customFormat="1" customHeight="1" ht="18.75">
      <c r="A253" s="1831"/>
      <c r="B253" s="1831"/>
      <c r="C253" s="1695" t="s">
        <v>1204</v>
      </c>
      <c r="D253" s="352"/>
      <c r="E253" s="1039"/>
      <c r="F253" s="1039"/>
      <c r="G253" s="2435"/>
      <c r="H253" s="3364"/>
      <c r="I253" s="3365" t="s">
        <v>1203</v>
      </c>
      <c r="J253" s="3366"/>
      <c r="K253" s="3367"/>
      <c r="L253" s="3368"/>
      <c r="M253" s="2326"/>
      <c r="N253" s="626"/>
      <c r="O253" s="1632"/>
      <c r="P253" s="1632"/>
      <c r="Q253" s="1643"/>
      <c r="R253" s="1643"/>
      <c r="S253" s="1643"/>
      <c r="T253" s="1643"/>
      <c r="U253" s="1643"/>
      <c r="V253" s="1643"/>
      <c r="W253" s="1643"/>
      <c r="X253" s="1643"/>
      <c r="Y253" s="1643"/>
      <c r="Z253" s="1643"/>
      <c r="AA253" s="1643"/>
      <c r="AB253" s="1643"/>
      <c r="AC253" s="1643"/>
      <c r="AD253" s="1643"/>
      <c r="AE253" s="1643"/>
      <c r="AF253" s="1643"/>
      <c r="AG253" s="1643"/>
      <c r="AH253" s="1643">
        <v>0</v>
      </c>
    </row>
    <row s="1643" customFormat="1" customHeight="1" ht="18.75">
      <c r="A254" s="1831" t="s">
        <v>167</v>
      </c>
      <c r="B254" s="1831" t="s">
        <v>1211</v>
      </c>
      <c r="C254" s="1695"/>
      <c r="D254" s="352"/>
      <c r="E254" s="1039"/>
      <c r="F254" s="1039"/>
      <c r="G254" s="2435">
        <f>INDEX(PT_DIFFERENTIATION_NTAR,MATCH(B254,PT_DIFFERENTIATION_NTAR_ID,0))</f>
      </c>
      <c r="H254" s="2279"/>
      <c r="I254" s="1747"/>
      <c r="J254" s="1781"/>
      <c r="K254" s="1786"/>
      <c r="L254" s="2279" t="s">
        <v>349</v>
      </c>
      <c r="M254" s="2326"/>
      <c r="N254" s="626"/>
      <c r="O254" s="1632"/>
      <c r="P254" s="1632"/>
      <c r="Q254" s="1643"/>
      <c r="R254" s="1643"/>
      <c r="S254" s="1643"/>
      <c r="T254" s="1643"/>
      <c r="U254" s="1643"/>
      <c r="V254" s="1643"/>
      <c r="W254" s="1643"/>
      <c r="X254" s="1643"/>
      <c r="Y254" s="1643"/>
      <c r="Z254" s="1643"/>
      <c r="AA254" s="1643"/>
      <c r="AB254" s="1643"/>
      <c r="AC254" s="1643"/>
      <c r="AD254" s="1643"/>
      <c r="AE254" s="1643"/>
      <c r="AF254" s="1643"/>
      <c r="AG254" s="1643"/>
      <c r="AH254" s="1643">
        <v>0</v>
      </c>
    </row>
    <row s="1643" customFormat="1" customHeight="1" ht="18.75">
      <c r="A255" s="1831"/>
      <c r="B255" s="1831"/>
      <c r="C255" s="1695" t="s">
        <v>1204</v>
      </c>
      <c r="D255" s="352"/>
      <c r="E255" s="1039"/>
      <c r="F255" s="1039"/>
      <c r="G255" s="2435"/>
      <c r="H255" s="3369"/>
      <c r="I255" s="3370" t="s">
        <v>1203</v>
      </c>
      <c r="J255" s="3371"/>
      <c r="K255" s="3372"/>
      <c r="L255" s="3373"/>
      <c r="M255" s="2326"/>
      <c r="N255" s="626"/>
      <c r="O255" s="1632"/>
      <c r="P255" s="1632"/>
      <c r="Q255" s="1643"/>
      <c r="R255" s="1643"/>
      <c r="S255" s="1643"/>
      <c r="T255" s="1643"/>
      <c r="U255" s="1643"/>
      <c r="V255" s="1643"/>
      <c r="W255" s="1643"/>
      <c r="X255" s="1643"/>
      <c r="Y255" s="1643"/>
      <c r="Z255" s="1643"/>
      <c r="AA255" s="1643"/>
      <c r="AB255" s="1643"/>
      <c r="AC255" s="1643"/>
      <c r="AD255" s="1643"/>
      <c r="AE255" s="1643"/>
      <c r="AF255" s="1643"/>
      <c r="AG255" s="1643"/>
      <c r="AH255" s="1643">
        <v>0</v>
      </c>
    </row>
    <row s="1643" customFormat="1" customHeight="1" ht="18.75">
      <c r="A256" s="1831" t="s">
        <v>167</v>
      </c>
      <c r="B256" s="1831" t="s">
        <v>178</v>
      </c>
      <c r="C256" s="1695"/>
      <c r="D256" s="352"/>
      <c r="E256" s="1039"/>
      <c r="F256" s="1039"/>
      <c r="G256" s="2435" t="str">
        <f>INDEX(PT_DIFFERENTIATION_NTAR,MATCH(B256,PT_DIFFERENTIATION_NTAR_ID,0))</f>
        <v>Тарифы на тепловую энергию, поставляемую АО "ТЭК СПб" на коллекторах источников тепловой энергии потребителям, расположенным на территории Санкт-Петербурга.   
</v>
      </c>
      <c r="H256" s="2279"/>
      <c r="I256" s="1747"/>
      <c r="J256" s="1781"/>
      <c r="K256" s="1786"/>
      <c r="L256" s="2279" t="s">
        <v>349</v>
      </c>
      <c r="M256" s="2326"/>
      <c r="N256" s="626"/>
      <c r="O256" s="1632"/>
      <c r="P256" s="1632"/>
      <c r="Q256" s="1643"/>
      <c r="R256" s="1643"/>
      <c r="S256" s="1643"/>
      <c r="T256" s="1643"/>
      <c r="U256" s="1643"/>
      <c r="V256" s="1643"/>
      <c r="W256" s="1643"/>
      <c r="X256" s="1643"/>
      <c r="Y256" s="1643"/>
      <c r="Z256" s="1643"/>
      <c r="AA256" s="1643"/>
      <c r="AB256" s="1643"/>
      <c r="AC256" s="1643"/>
      <c r="AD256" s="1643"/>
      <c r="AE256" s="1643"/>
      <c r="AF256" s="1643"/>
      <c r="AG256" s="1643"/>
      <c r="AH256" s="1643">
        <v>0</v>
      </c>
    </row>
    <row s="1643" customFormat="1" customHeight="1" ht="18.75">
      <c r="A257" s="1831"/>
      <c r="B257" s="1831"/>
      <c r="C257" s="1695" t="s">
        <v>1204</v>
      </c>
      <c r="D257" s="352"/>
      <c r="E257" s="1039"/>
      <c r="F257" s="1039"/>
      <c r="G257" s="2435"/>
      <c r="H257" s="4047"/>
      <c r="I257" s="4048" t="s">
        <v>1203</v>
      </c>
      <c r="J257" s="4049"/>
      <c r="K257" s="4050"/>
      <c r="L257" s="4051"/>
      <c r="M257" s="2326"/>
      <c r="N257" s="626"/>
      <c r="O257" s="1632"/>
      <c r="P257" s="1632"/>
      <c r="Q257" s="1643"/>
      <c r="R257" s="1643"/>
      <c r="S257" s="1643"/>
      <c r="T257" s="1643"/>
      <c r="U257" s="1643"/>
      <c r="V257" s="1643"/>
      <c r="W257" s="1643"/>
      <c r="X257" s="1643"/>
      <c r="Y257" s="1643"/>
      <c r="Z257" s="1643"/>
      <c r="AA257" s="1643"/>
      <c r="AB257" s="1643"/>
      <c r="AC257" s="1643"/>
      <c r="AD257" s="1643"/>
      <c r="AE257" s="1643"/>
      <c r="AF257" s="1643"/>
      <c r="AG257" s="1643"/>
      <c r="AH257" s="1643">
        <v>0</v>
      </c>
    </row>
    <row s="1643" customFormat="1" customHeight="1" ht="18.75">
      <c r="A258" s="1831" t="s">
        <v>167</v>
      </c>
      <c r="B258" s="1831" t="s">
        <v>185</v>
      </c>
      <c r="C258" s="1695"/>
      <c r="D258" s="352"/>
      <c r="E258" s="1039"/>
      <c r="F258" s="1039"/>
      <c r="G258" s="2435" t="str">
        <f>INDEX(PT_DIFFERENTIATION_NTAR,MATCH(B258,PT_DIFFERENTIATION_NTAR_ID,0))</f>
        <v>Тарифы на тепловую энергию (мощность), поставляемую АО "ТЭК СПб" теплоснабжающим, теплосетевым организациям, приобретающим тепловую энергию с целью компенсации потерь тепловой энергии
</v>
      </c>
      <c r="H258" s="2279"/>
      <c r="I258" s="1747"/>
      <c r="J258" s="1781"/>
      <c r="K258" s="1786"/>
      <c r="L258" s="2279" t="s">
        <v>349</v>
      </c>
      <c r="M258" s="2326"/>
      <c r="N258" s="626"/>
      <c r="O258" s="1632"/>
      <c r="P258" s="1632"/>
      <c r="Q258" s="1643"/>
      <c r="R258" s="1643"/>
      <c r="S258" s="1643"/>
      <c r="T258" s="1643"/>
      <c r="U258" s="1643"/>
      <c r="V258" s="1643"/>
      <c r="W258" s="1643"/>
      <c r="X258" s="1643"/>
      <c r="Y258" s="1643"/>
      <c r="Z258" s="1643"/>
      <c r="AA258" s="1643"/>
      <c r="AB258" s="1643"/>
      <c r="AC258" s="1643"/>
      <c r="AD258" s="1643"/>
      <c r="AE258" s="1643"/>
      <c r="AF258" s="1643"/>
      <c r="AG258" s="1643"/>
      <c r="AH258" s="1643">
        <v>0</v>
      </c>
    </row>
    <row s="1643" customFormat="1" customHeight="1" ht="18.75">
      <c r="A259" s="1831"/>
      <c r="B259" s="1831"/>
      <c r="C259" s="1695" t="s">
        <v>1204</v>
      </c>
      <c r="D259" s="352"/>
      <c r="E259" s="1039"/>
      <c r="F259" s="1039"/>
      <c r="G259" s="2435"/>
      <c r="H259" s="4052"/>
      <c r="I259" s="4053" t="s">
        <v>1203</v>
      </c>
      <c r="J259" s="4054"/>
      <c r="K259" s="4055"/>
      <c r="L259" s="4056"/>
      <c r="M259" s="2326"/>
      <c r="N259" s="626"/>
      <c r="O259" s="1632"/>
      <c r="P259" s="1632"/>
      <c r="Q259" s="1643"/>
      <c r="R259" s="1643"/>
      <c r="S259" s="1643"/>
      <c r="T259" s="1643"/>
      <c r="U259" s="1643"/>
      <c r="V259" s="1643"/>
      <c r="W259" s="1643"/>
      <c r="X259" s="1643"/>
      <c r="Y259" s="1643"/>
      <c r="Z259" s="1643"/>
      <c r="AA259" s="1643"/>
      <c r="AB259" s="1643"/>
      <c r="AC259" s="1643"/>
      <c r="AD259" s="1643"/>
      <c r="AE259" s="1643"/>
      <c r="AF259" s="1643"/>
      <c r="AG259" s="1643"/>
      <c r="AH259" s="1643">
        <v>0</v>
      </c>
    </row>
    <row s="1643" customFormat="1" customHeight="1" ht="18.75">
      <c r="A260" s="1831" t="s">
        <v>167</v>
      </c>
      <c r="B260" s="1831" t="s">
        <v>194</v>
      </c>
      <c r="C260" s="1695"/>
      <c r="D260" s="352"/>
      <c r="E260" s="1039"/>
      <c r="F260" s="1039"/>
      <c r="G260" s="2435" t="str">
        <f>INDEX(PT_DIFFERENTIATION_NTAR,MATCH(B260,PT_DIFFERENTIATION_NTAR_ID,0))</f>
        <v>Льготные тарифы на тепловую энергию, поставляемую АО "ТЭК СПб" потребителям, расположенным на территории Санкт-Петербурга 
</v>
      </c>
      <c r="H260" s="2279"/>
      <c r="I260" s="1747"/>
      <c r="J260" s="1781"/>
      <c r="K260" s="1786"/>
      <c r="L260" s="2279" t="s">
        <v>349</v>
      </c>
      <c r="M260" s="2326"/>
      <c r="N260" s="626"/>
      <c r="O260" s="1632"/>
      <c r="P260" s="1632"/>
      <c r="Q260" s="1643"/>
      <c r="R260" s="1643"/>
      <c r="S260" s="1643"/>
      <c r="T260" s="1643"/>
      <c r="U260" s="1643"/>
      <c r="V260" s="1643"/>
      <c r="W260" s="1643"/>
      <c r="X260" s="1643"/>
      <c r="Y260" s="1643"/>
      <c r="Z260" s="1643"/>
      <c r="AA260" s="1643"/>
      <c r="AB260" s="1643"/>
      <c r="AC260" s="1643"/>
      <c r="AD260" s="1643"/>
      <c r="AE260" s="1643"/>
      <c r="AF260" s="1643"/>
      <c r="AG260" s="1643"/>
      <c r="AH260" s="1643">
        <v>0</v>
      </c>
    </row>
    <row s="1643" customFormat="1" customHeight="1" ht="18.75">
      <c r="A261" s="1831"/>
      <c r="B261" s="1831"/>
      <c r="C261" s="1695" t="s">
        <v>1204</v>
      </c>
      <c r="D261" s="352"/>
      <c r="E261" s="1039"/>
      <c r="F261" s="1039"/>
      <c r="G261" s="2435"/>
      <c r="H261" s="4057"/>
      <c r="I261" s="4058" t="s">
        <v>1203</v>
      </c>
      <c r="J261" s="4059"/>
      <c r="K261" s="4060"/>
      <c r="L261" s="4061"/>
      <c r="M261" s="2326"/>
      <c r="N261" s="626"/>
      <c r="O261" s="1632"/>
      <c r="P261" s="1632"/>
      <c r="Q261" s="1643"/>
      <c r="R261" s="1643"/>
      <c r="S261" s="1643"/>
      <c r="T261" s="1643"/>
      <c r="U261" s="1643"/>
      <c r="V261" s="1643"/>
      <c r="W261" s="1643"/>
      <c r="X261" s="1643"/>
      <c r="Y261" s="1643"/>
      <c r="Z261" s="1643"/>
      <c r="AA261" s="1643"/>
      <c r="AB261" s="1643"/>
      <c r="AC261" s="1643"/>
      <c r="AD261" s="1643"/>
      <c r="AE261" s="1643"/>
      <c r="AF261" s="1643"/>
      <c r="AG261" s="1643"/>
      <c r="AH261" s="1643">
        <v>0</v>
      </c>
    </row>
    <row s="1643" customFormat="1" customHeight="1" ht="0.75" hidden="1">
      <c r="A262" s="1788"/>
      <c r="B262" s="1788"/>
      <c r="C262" s="377" t="s">
        <v>1214</v>
      </c>
      <c r="D262" s="2470"/>
      <c r="E262" s="2212"/>
      <c r="F262" s="2391"/>
      <c r="G262" s="408"/>
      <c r="H262" s="1508"/>
      <c r="I262" s="659"/>
      <c r="J262" s="579"/>
      <c r="K262" s="1508"/>
      <c r="L262" s="222"/>
      <c r="M262" s="349"/>
      <c r="N262" s="342"/>
      <c r="O262" s="1632"/>
      <c r="P262" s="1632"/>
      <c r="AH262" s="1639">
        <v>0</v>
      </c>
    </row>
    <row s="1643" customFormat="1" customHeight="1" ht="45" hidden="1">
      <c r="A263" s="1788" t="s">
        <v>203</v>
      </c>
      <c r="B263" s="1788" t="s">
        <v>204</v>
      </c>
      <c r="C263" s="377"/>
      <c r="D263" s="2470"/>
      <c r="E263" s="2212"/>
      <c r="F263" s="2391" t="str">
        <f>INDEX(PT_DIFFERENTIATION_VTAR,MATCH(A263,PT_DIFFERENTIATION_VTAR_ID,0))</f>
        <v>Тарифы на теплоноситель, поставляемый теплоснабжающими организациями потребителям, другим теплоснабжающим организациям</v>
      </c>
      <c r="G263" s="2435" t="str">
        <f>INDEX(PT_DIFFERENTIATION_NTAR,MATCH(B263,PT_DIFFERENTIATION_NTAR_ID,0))</f>
        <v>Тарифы на теплоноситель, поставляемый АО "ТЭК СПб" потребителям, расположенным на территории Санкт-Петербурга.
</v>
      </c>
      <c r="H263" s="1870"/>
      <c r="I263" s="1747"/>
      <c r="J263" s="1781"/>
      <c r="K263" s="1786"/>
      <c r="L263" s="1870" t="s">
        <v>349</v>
      </c>
      <c r="M263" s="349"/>
      <c r="N263" s="342"/>
      <c r="O263" s="1632"/>
      <c r="P263" s="1632"/>
      <c r="AH263" s="1639">
        <v>0</v>
      </c>
    </row>
    <row s="1643" customFormat="1" customHeight="1" ht="18.75" hidden="1">
      <c r="A264" s="1788"/>
      <c r="B264" s="1788"/>
      <c r="C264" s="377" t="s">
        <v>1204</v>
      </c>
      <c r="D264" s="2470"/>
      <c r="E264" s="2212"/>
      <c r="F264" s="2391"/>
      <c r="G264" s="2435"/>
      <c r="H264" s="1508"/>
      <c r="I264" s="659" t="s">
        <v>1203</v>
      </c>
      <c r="J264" s="579"/>
      <c r="K264" s="1508"/>
      <c r="L264" s="222"/>
      <c r="M264" s="349"/>
      <c r="N264" s="342"/>
      <c r="O264" s="1632"/>
      <c r="P264" s="1632"/>
      <c r="AH264" s="1639">
        <v>0</v>
      </c>
    </row>
    <row s="1643" customFormat="1" customHeight="1" ht="0.75" hidden="1">
      <c r="A265" s="1788"/>
      <c r="B265" s="1788"/>
      <c r="C265" s="377" t="s">
        <v>1214</v>
      </c>
      <c r="D265" s="2470"/>
      <c r="E265" s="2212"/>
      <c r="F265" s="2391"/>
      <c r="G265" s="408"/>
      <c r="H265" s="1508"/>
      <c r="I265" s="659"/>
      <c r="J265" s="579"/>
      <c r="K265" s="1508"/>
      <c r="L265" s="222"/>
      <c r="M265" s="349"/>
      <c r="N265" s="342"/>
      <c r="O265" s="1632"/>
      <c r="P265" s="1632"/>
      <c r="AH265" s="1639">
        <v>0</v>
      </c>
    </row>
    <row s="1643" customFormat="1" customHeight="1" ht="45" hidden="1">
      <c r="A266" s="1788" t="s">
        <v>212</v>
      </c>
      <c r="B266" s="1788" t="s">
        <v>213</v>
      </c>
      <c r="C266" s="377"/>
      <c r="D266" s="2470"/>
      <c r="E266" s="2212"/>
      <c r="F266" s="2391" t="str">
        <f>INDEX(PT_DIFFERENTIATION_VTAR,MATCH(A266,PT_DIFFERENTIATION_VTAR_ID,0))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6" s="2435" t="str">
        <f>INDEX(PT_DIFFERENTIATION_NTAR,MATCH(B266,PT_DIFFERENTIATION_NTAR_ID,0))</f>
        <v>Тарифы на горячую воду (горячее водоснабжение), поставляемую АО "ТЭК СПб" в открытых системах теплоснабжения потребителям, расположенным на территории Санкт-Петербурга 
</v>
      </c>
      <c r="H266" s="1870"/>
      <c r="I266" s="1747"/>
      <c r="J266" s="1781"/>
      <c r="K266" s="1786"/>
      <c r="L266" s="1870" t="s">
        <v>349</v>
      </c>
      <c r="M266" s="349"/>
      <c r="N266" s="342"/>
      <c r="O266" s="1632"/>
      <c r="P266" s="1632"/>
      <c r="AH266" s="1639">
        <v>0</v>
      </c>
    </row>
    <row s="1643" customFormat="1" customHeight="1" ht="18.75" hidden="1">
      <c r="A267" s="1788"/>
      <c r="B267" s="1788"/>
      <c r="C267" s="377" t="s">
        <v>1204</v>
      </c>
      <c r="D267" s="2470"/>
      <c r="E267" s="2212"/>
      <c r="F267" s="2391"/>
      <c r="G267" s="2435"/>
      <c r="H267" s="1508"/>
      <c r="I267" s="659" t="s">
        <v>1203</v>
      </c>
      <c r="J267" s="579"/>
      <c r="K267" s="1508"/>
      <c r="L267" s="222"/>
      <c r="M267" s="349"/>
      <c r="N267" s="342"/>
      <c r="O267" s="1632"/>
      <c r="P267" s="1632"/>
      <c r="AH267" s="1639">
        <v>0</v>
      </c>
    </row>
    <row s="1643" customFormat="1" customHeight="1" ht="0.75" hidden="1">
      <c r="A268" s="1788"/>
      <c r="B268" s="1788"/>
      <c r="C268" s="377" t="s">
        <v>1214</v>
      </c>
      <c r="D268" s="2470"/>
      <c r="E268" s="2212"/>
      <c r="F268" s="2391"/>
      <c r="G268" s="408"/>
      <c r="H268" s="1508"/>
      <c r="I268" s="659"/>
      <c r="J268" s="579"/>
      <c r="K268" s="1508"/>
      <c r="L268" s="222"/>
      <c r="M268" s="349"/>
      <c r="N268" s="342"/>
      <c r="O268" s="1632"/>
      <c r="P268" s="1632"/>
      <c r="AH268" s="1639">
        <v>0</v>
      </c>
    </row>
    <row s="1643" customFormat="1" customHeight="1" ht="18.75" hidden="1">
      <c r="A269" s="1788" t="s">
        <v>221</v>
      </c>
      <c r="B269" s="1788" t="s">
        <v>222</v>
      </c>
      <c r="C269" s="377"/>
      <c r="D269" s="2470"/>
      <c r="E269" s="2212"/>
      <c r="F269" s="2391" t="str">
        <f>INDEX(PT_DIFFERENTIATION_VTAR,MATCH(A269,PT_DIFFERENTIATION_VTAR_ID,0))</f>
        <v>Тарифы на услуги по передаче тепловой энергии</v>
      </c>
      <c r="G269" s="2435" t="str">
        <f>INDEX(PT_DIFFERENTIATION_NTAR,MATCH(B269,PT_DIFFERENTIATION_NTAR_ID,0))</f>
        <v>Тарифы на услуги по передаче тепловой энергии, теплоносителя по тепловым сетям АО "ТЭК СПб" на территории Санкт-Петербурга 
</v>
      </c>
      <c r="H269" s="1870"/>
      <c r="I269" s="1747"/>
      <c r="J269" s="1781"/>
      <c r="K269" s="1786"/>
      <c r="L269" s="1870" t="s">
        <v>349</v>
      </c>
      <c r="M269" s="349"/>
      <c r="N269" s="342"/>
      <c r="O269" s="1632"/>
      <c r="P269" s="1632"/>
      <c r="AH269" s="1639">
        <v>0</v>
      </c>
    </row>
    <row s="1643" customFormat="1" customHeight="1" ht="18.75" hidden="1">
      <c r="A270" s="1788"/>
      <c r="B270" s="1788"/>
      <c r="C270" s="377" t="s">
        <v>1204</v>
      </c>
      <c r="D270" s="2470"/>
      <c r="E270" s="2212"/>
      <c r="F270" s="2391"/>
      <c r="G270" s="2435"/>
      <c r="H270" s="1508"/>
      <c r="I270" s="659" t="s">
        <v>1203</v>
      </c>
      <c r="J270" s="579"/>
      <c r="K270" s="1508"/>
      <c r="L270" s="222"/>
      <c r="M270" s="349"/>
      <c r="N270" s="342"/>
      <c r="O270" s="1632"/>
      <c r="P270" s="1632"/>
      <c r="AH270" s="1639">
        <v>0</v>
      </c>
    </row>
    <row s="1643" customFormat="1" customHeight="1" ht="0.75" hidden="1">
      <c r="A271" s="1788"/>
      <c r="B271" s="1788"/>
      <c r="C271" s="377" t="s">
        <v>1214</v>
      </c>
      <c r="D271" s="2470"/>
      <c r="E271" s="2212"/>
      <c r="F271" s="2391"/>
      <c r="G271" s="408"/>
      <c r="H271" s="1508"/>
      <c r="I271" s="659"/>
      <c r="J271" s="579"/>
      <c r="K271" s="1508"/>
      <c r="L271" s="222"/>
      <c r="M271" s="349"/>
      <c r="N271" s="342"/>
      <c r="O271" s="1632"/>
      <c r="P271" s="1632"/>
      <c r="AH271" s="1639">
        <v>0</v>
      </c>
    </row>
    <row s="1643" customFormat="1" customHeight="1" ht="18.75" hidden="1">
      <c r="A272" s="1788" t="s">
        <v>227</v>
      </c>
      <c r="B272" s="1788" t="s">
        <v>228</v>
      </c>
      <c r="C272" s="377"/>
      <c r="D272" s="2470"/>
      <c r="E272" s="2212"/>
      <c r="F272" s="2391" t="str">
        <f>INDEX(PT_DIFFERENTIATION_VTAR,MATCH(A272,PT_DIFFERENTIATION_VTAR_ID,0))</f>
        <v>Тарифы на услуги по передаче теплоносителя</v>
      </c>
      <c r="G272" s="2435" t="str">
        <f>INDEX(PT_DIFFERENTIATION_NTAR,MATCH(B272,PT_DIFFERENTIATION_NTAR_ID,0))</f>
        <v/>
      </c>
      <c r="H272" s="1870"/>
      <c r="I272" s="1747"/>
      <c r="J272" s="1781"/>
      <c r="K272" s="1786"/>
      <c r="L272" s="1870" t="s">
        <v>349</v>
      </c>
      <c r="M272" s="349"/>
      <c r="N272" s="342"/>
      <c r="O272" s="1632"/>
      <c r="P272" s="1632"/>
      <c r="AH272" s="1639">
        <v>0</v>
      </c>
    </row>
    <row s="1643" customFormat="1" customHeight="1" ht="18.75" hidden="1">
      <c r="A273" s="1788"/>
      <c r="B273" s="1788"/>
      <c r="C273" s="377" t="s">
        <v>1204</v>
      </c>
      <c r="D273" s="2470"/>
      <c r="E273" s="2212"/>
      <c r="F273" s="2391"/>
      <c r="G273" s="2435"/>
      <c r="H273" s="1508"/>
      <c r="I273" s="659" t="s">
        <v>1203</v>
      </c>
      <c r="J273" s="579"/>
      <c r="K273" s="1508"/>
      <c r="L273" s="222"/>
      <c r="M273" s="349"/>
      <c r="N273" s="342"/>
      <c r="O273" s="1632"/>
      <c r="P273" s="1632"/>
      <c r="AH273" s="1639">
        <v>0</v>
      </c>
    </row>
    <row s="1643" customFormat="1" customHeight="1" ht="0.75" hidden="1">
      <c r="A274" s="1788"/>
      <c r="B274" s="1788"/>
      <c r="C274" s="377" t="s">
        <v>1214</v>
      </c>
      <c r="D274" s="2470"/>
      <c r="E274" s="2212"/>
      <c r="F274" s="2391"/>
      <c r="G274" s="408"/>
      <c r="H274" s="1508"/>
      <c r="I274" s="659"/>
      <c r="J274" s="579"/>
      <c r="K274" s="1508"/>
      <c r="L274" s="222"/>
      <c r="M274" s="349"/>
      <c r="N274" s="342"/>
      <c r="O274" s="1632"/>
      <c r="P274" s="1632"/>
      <c r="AH274" s="1639">
        <v>0</v>
      </c>
    </row>
    <row s="1643" customFormat="1" customHeight="1" ht="18.75" hidden="1">
      <c r="A275" s="1788" t="s">
        <v>236</v>
      </c>
      <c r="B275" s="1788" t="s">
        <v>237</v>
      </c>
      <c r="C275" s="377"/>
      <c r="D275" s="2470"/>
      <c r="E275" s="2212"/>
      <c r="F275" s="2391" t="str">
        <f>INDEX(PT_DIFFERENTIATION_VTAR,MATCH(A275,PT_DIFFERENTIATION_VTAR_ID,0))</f>
        <v>Плата за услуги по поддержанию резервной тепловой мощности при отсутствии потребления тепловой энергии</v>
      </c>
      <c r="G275" s="2435" t="str">
        <f>INDEX(PT_DIFFERENTIATION_NTAR,MATCH(B275,PT_DIFFERENTIATION_NTAR_ID,0))</f>
        <v>Плата за услуги по поддержанию резервной тепловой мощности АО "ТЭК СПб"
</v>
      </c>
      <c r="H275" s="1870"/>
      <c r="I275" s="1747"/>
      <c r="J275" s="1781"/>
      <c r="K275" s="1786"/>
      <c r="L275" s="1870" t="s">
        <v>349</v>
      </c>
      <c r="M275" s="349"/>
      <c r="N275" s="342"/>
      <c r="O275" s="1632"/>
      <c r="P275" s="1632"/>
      <c r="AH275" s="1639">
        <v>0</v>
      </c>
    </row>
    <row s="1643" customFormat="1" customHeight="1" ht="18.75" hidden="1">
      <c r="A276" s="1788"/>
      <c r="B276" s="1788"/>
      <c r="C276" s="377" t="s">
        <v>1204</v>
      </c>
      <c r="D276" s="2470"/>
      <c r="E276" s="2212"/>
      <c r="F276" s="2391"/>
      <c r="G276" s="2435"/>
      <c r="H276" s="1508"/>
      <c r="I276" s="659" t="s">
        <v>1203</v>
      </c>
      <c r="J276" s="579"/>
      <c r="K276" s="1508"/>
      <c r="L276" s="222"/>
      <c r="M276" s="349"/>
      <c r="N276" s="342"/>
      <c r="O276" s="1632"/>
      <c r="P276" s="1632"/>
      <c r="AH276" s="1639">
        <v>0</v>
      </c>
    </row>
    <row s="1643" customFormat="1" customHeight="1" ht="0.75" hidden="1">
      <c r="A277" s="1788"/>
      <c r="B277" s="1788"/>
      <c r="C277" s="377" t="s">
        <v>1214</v>
      </c>
      <c r="D277" s="2470"/>
      <c r="E277" s="2212"/>
      <c r="F277" s="2391"/>
      <c r="G277" s="408"/>
      <c r="H277" s="1508"/>
      <c r="I277" s="659"/>
      <c r="J277" s="579"/>
      <c r="K277" s="1508"/>
      <c r="L277" s="222"/>
      <c r="M277" s="349"/>
      <c r="N277" s="342"/>
      <c r="O277" s="1632"/>
      <c r="P277" s="1632"/>
      <c r="AH277" s="1639">
        <v>0</v>
      </c>
    </row>
    <row s="1643" customFormat="1" customHeight="1" ht="18.75" hidden="1">
      <c r="A278" s="1788" t="s">
        <v>242</v>
      </c>
      <c r="B278" s="1788" t="s">
        <v>243</v>
      </c>
      <c r="C278" s="377"/>
      <c r="D278" s="2470"/>
      <c r="E278" s="2212"/>
      <c r="F278" s="2391" t="str">
        <f>INDEX(PT_DIFFERENTIATION_VTAR,MATCH(A278,PT_DIFFERENTIATION_VTAR_ID,0))</f>
        <v>Плата за подключение (технологическое присоединение) к системе теплоснабжения</v>
      </c>
      <c r="G278" s="2435" t="str">
        <f>INDEX(PT_DIFFERENTIATION_NTAR,MATCH(B278,PT_DIFFERENTIATION_NTAR_ID,0))</f>
        <v/>
      </c>
      <c r="H278" s="1870"/>
      <c r="I278" s="1747"/>
      <c r="J278" s="1781"/>
      <c r="K278" s="1786"/>
      <c r="L278" s="1870" t="s">
        <v>349</v>
      </c>
      <c r="M278" s="349"/>
      <c r="N278" s="342"/>
      <c r="O278" s="1632"/>
      <c r="P278" s="1632"/>
      <c r="AH278" s="1639">
        <v>0</v>
      </c>
    </row>
    <row s="1643" customFormat="1" customHeight="1" ht="18.75" hidden="1">
      <c r="A279" s="1788"/>
      <c r="B279" s="1788"/>
      <c r="C279" s="377" t="s">
        <v>1204</v>
      </c>
      <c r="D279" s="2470"/>
      <c r="E279" s="2212"/>
      <c r="F279" s="2391"/>
      <c r="G279" s="2435"/>
      <c r="H279" s="1508"/>
      <c r="I279" s="659" t="s">
        <v>1203</v>
      </c>
      <c r="J279" s="579"/>
      <c r="K279" s="1508"/>
      <c r="L279" s="222"/>
      <c r="M279" s="349"/>
      <c r="N279" s="342"/>
      <c r="O279" s="1632"/>
      <c r="P279" s="1632"/>
      <c r="AH279" s="1639">
        <v>0</v>
      </c>
    </row>
    <row s="1643" customFormat="1" customHeight="1" ht="0.75" hidden="1">
      <c r="A280" s="1788"/>
      <c r="B280" s="1788"/>
      <c r="C280" s="377" t="s">
        <v>1214</v>
      </c>
      <c r="D280" s="2470"/>
      <c r="E280" s="2212"/>
      <c r="F280" s="2391"/>
      <c r="G280" s="408"/>
      <c r="H280" s="1508"/>
      <c r="I280" s="659"/>
      <c r="J280" s="579"/>
      <c r="K280" s="1508"/>
      <c r="L280" s="222"/>
      <c r="M280" s="349"/>
      <c r="N280" s="342"/>
      <c r="O280" s="1632"/>
      <c r="P280" s="1632"/>
      <c r="AH280" s="1639">
        <v>0</v>
      </c>
    </row>
    <row s="1643" customFormat="1" customHeight="1" ht="18.75" hidden="1">
      <c r="A281" s="1788" t="s">
        <v>248</v>
      </c>
      <c r="B281" s="1788" t="s">
        <v>249</v>
      </c>
      <c r="C281" s="377"/>
      <c r="D281" s="2470"/>
      <c r="E281" s="2212"/>
      <c r="F281" s="2391" t="str">
        <f>INDEX(PT_DIFFERENTIATION_VTAR,MATCH(A281,PT_DIFFERENTIATION_VTAR_ID,0))</f>
        <v>Плата за подключение (технологическое присоединение) к системе теплоснабжения (индивидуальная)</v>
      </c>
      <c r="G281" s="2435" t="str">
        <f>INDEX(PT_DIFFERENTIATION_NTAR,MATCH(B281,PT_DIFFERENTIATION_NTAR_ID,0))</f>
        <v/>
      </c>
      <c r="H281" s="1997"/>
      <c r="I281" s="1747"/>
      <c r="J281" s="1781"/>
      <c r="K281" s="1786"/>
      <c r="L281" s="1997" t="s">
        <v>349</v>
      </c>
      <c r="M281" s="349"/>
      <c r="N281" s="342"/>
      <c r="O281" s="1632"/>
      <c r="P281" s="1632"/>
      <c r="AH281" s="1639">
        <v>0</v>
      </c>
    </row>
    <row s="1643" customFormat="1" customHeight="1" ht="18.75" hidden="1">
      <c r="A282" s="1788"/>
      <c r="B282" s="1788"/>
      <c r="C282" s="377" t="s">
        <v>1204</v>
      </c>
      <c r="D282" s="2470"/>
      <c r="E282" s="2212"/>
      <c r="F282" s="2391"/>
      <c r="G282" s="2435"/>
      <c r="H282" s="1508"/>
      <c r="I282" s="659" t="s">
        <v>1203</v>
      </c>
      <c r="J282" s="579"/>
      <c r="K282" s="1508"/>
      <c r="L282" s="222"/>
      <c r="M282" s="349"/>
      <c r="N282" s="342"/>
      <c r="O282" s="1632"/>
      <c r="P282" s="1632"/>
      <c r="AH282" s="1639">
        <v>0</v>
      </c>
    </row>
    <row s="1643" customFormat="1" customHeight="1" ht="0.75" hidden="1">
      <c r="A283" s="1788"/>
      <c r="B283" s="1788"/>
      <c r="C283" s="377" t="s">
        <v>1214</v>
      </c>
      <c r="D283" s="2470"/>
      <c r="E283" s="2212"/>
      <c r="F283" s="2391"/>
      <c r="G283" s="408"/>
      <c r="H283" s="1508"/>
      <c r="I283" s="659"/>
      <c r="J283" s="579"/>
      <c r="K283" s="1508"/>
      <c r="L283" s="222"/>
      <c r="M283" s="349"/>
      <c r="N283" s="342"/>
      <c r="O283" s="1632"/>
      <c r="P283" s="1632"/>
      <c r="AH283" s="1639">
        <v>0</v>
      </c>
    </row>
    <row s="1643" customFormat="1" customHeight="1" ht="18.75" hidden="1">
      <c r="A284" s="1788" t="s">
        <v>268</v>
      </c>
      <c r="B284" s="1788" t="s">
        <v>269</v>
      </c>
      <c r="C284" s="377"/>
      <c r="D284" s="2470"/>
      <c r="E284" s="2212"/>
      <c r="F284" s="2391" t="str">
        <f>INDEX(PT_DIFFERENTIATION_VTAR,MATCH(A284,PT_DIFFERENTIATION_VTAR_ID,0))</f>
        <v>Тариф на питьевую воду (питьевое водоснабжение)</v>
      </c>
      <c r="G284" s="2435" t="str">
        <f>INDEX(PT_DIFFERENTIATION_NTAR,MATCH(B284,PT_DIFFERENTIATION_NTAR_ID,0))</f>
        <v/>
      </c>
      <c r="H284" s="1870"/>
      <c r="I284" s="1747"/>
      <c r="J284" s="1781"/>
      <c r="K284" s="1786"/>
      <c r="L284" s="1870" t="s">
        <v>349</v>
      </c>
      <c r="M284" s="349"/>
      <c r="N284" s="342"/>
      <c r="O284" s="1632"/>
      <c r="P284" s="1632"/>
      <c r="AH284" s="1639">
        <v>0</v>
      </c>
    </row>
    <row s="1643" customFormat="1" customHeight="1" ht="18.75" hidden="1">
      <c r="A285" s="1788"/>
      <c r="B285" s="1788"/>
      <c r="C285" s="377" t="s">
        <v>1204</v>
      </c>
      <c r="D285" s="2470"/>
      <c r="E285" s="2212"/>
      <c r="F285" s="2391"/>
      <c r="G285" s="2435"/>
      <c r="H285" s="1508"/>
      <c r="I285" s="659" t="s">
        <v>1203</v>
      </c>
      <c r="J285" s="579"/>
      <c r="K285" s="1508"/>
      <c r="L285" s="222"/>
      <c r="M285" s="349"/>
      <c r="N285" s="342"/>
      <c r="O285" s="1632"/>
      <c r="P285" s="1632"/>
      <c r="AH285" s="1639">
        <v>0</v>
      </c>
    </row>
    <row s="1643" customFormat="1" customHeight="1" ht="0.75" hidden="1">
      <c r="A286" s="1788"/>
      <c r="B286" s="1788"/>
      <c r="C286" s="377" t="s">
        <v>1214</v>
      </c>
      <c r="D286" s="2470"/>
      <c r="E286" s="2212"/>
      <c r="F286" s="2391"/>
      <c r="G286" s="408"/>
      <c r="H286" s="1508"/>
      <c r="I286" s="659"/>
      <c r="J286" s="579"/>
      <c r="K286" s="1508"/>
      <c r="L286" s="222"/>
      <c r="M286" s="349"/>
      <c r="N286" s="342"/>
      <c r="O286" s="1632"/>
      <c r="P286" s="1632"/>
      <c r="AH286" s="1639">
        <v>0</v>
      </c>
    </row>
    <row s="1643" customFormat="1" customHeight="1" ht="18.75" hidden="1">
      <c r="A287" s="1788" t="s">
        <v>273</v>
      </c>
      <c r="B287" s="1788" t="s">
        <v>274</v>
      </c>
      <c r="C287" s="377"/>
      <c r="D287" s="2470"/>
      <c r="E287" s="2212"/>
      <c r="F287" s="2391" t="str">
        <f>INDEX(PT_DIFFERENTIATION_VTAR,MATCH(A287,PT_DIFFERENTIATION_VTAR_ID,0))</f>
        <v>Тариф на техническую воду</v>
      </c>
      <c r="G287" s="2435" t="str">
        <f>INDEX(PT_DIFFERENTIATION_NTAR,MATCH(B287,PT_DIFFERENTIATION_NTAR_ID,0))</f>
        <v/>
      </c>
      <c r="H287" s="1870"/>
      <c r="I287" s="1747"/>
      <c r="J287" s="1781"/>
      <c r="K287" s="1786"/>
      <c r="L287" s="1870" t="s">
        <v>349</v>
      </c>
      <c r="M287" s="349"/>
      <c r="N287" s="342"/>
      <c r="O287" s="1632"/>
      <c r="P287" s="1632"/>
      <c r="AH287" s="1639">
        <v>0</v>
      </c>
    </row>
    <row s="1643" customFormat="1" customHeight="1" ht="18.75" hidden="1">
      <c r="A288" s="1788"/>
      <c r="B288" s="1788"/>
      <c r="C288" s="377" t="s">
        <v>1204</v>
      </c>
      <c r="D288" s="2470"/>
      <c r="E288" s="2212"/>
      <c r="F288" s="2391"/>
      <c r="G288" s="2435"/>
      <c r="H288" s="1508"/>
      <c r="I288" s="659" t="s">
        <v>1203</v>
      </c>
      <c r="J288" s="579"/>
      <c r="K288" s="1508"/>
      <c r="L288" s="222"/>
      <c r="M288" s="349"/>
      <c r="N288" s="342"/>
      <c r="O288" s="1632"/>
      <c r="P288" s="1632"/>
      <c r="AH288" s="1639">
        <v>0</v>
      </c>
    </row>
    <row s="1643" customFormat="1" customHeight="1" ht="0.75" hidden="1">
      <c r="A289" s="1788"/>
      <c r="B289" s="1788"/>
      <c r="C289" s="377" t="s">
        <v>1214</v>
      </c>
      <c r="D289" s="2470"/>
      <c r="E289" s="2212"/>
      <c r="F289" s="2391"/>
      <c r="G289" s="408"/>
      <c r="H289" s="1508"/>
      <c r="I289" s="659"/>
      <c r="J289" s="579"/>
      <c r="K289" s="1508"/>
      <c r="L289" s="222"/>
      <c r="M289" s="349"/>
      <c r="N289" s="342"/>
      <c r="O289" s="1632"/>
      <c r="P289" s="1632"/>
      <c r="AH289" s="1639">
        <v>0</v>
      </c>
    </row>
    <row s="1643" customFormat="1" customHeight="1" ht="18.75" hidden="1">
      <c r="A290" s="1788" t="s">
        <v>278</v>
      </c>
      <c r="B290" s="1788" t="s">
        <v>279</v>
      </c>
      <c r="C290" s="377"/>
      <c r="D290" s="2470"/>
      <c r="E290" s="2212"/>
      <c r="F290" s="2391" t="str">
        <f>INDEX(PT_DIFFERENTIATION_VTAR,MATCH(A290,PT_DIFFERENTIATION_VTAR_ID,0))</f>
        <v>Тариф на транспортировку воды</v>
      </c>
      <c r="G290" s="2435" t="str">
        <f>INDEX(PT_DIFFERENTIATION_NTAR,MATCH(B290,PT_DIFFERENTIATION_NTAR_ID,0))</f>
        <v/>
      </c>
      <c r="H290" s="1870"/>
      <c r="I290" s="1747"/>
      <c r="J290" s="1781"/>
      <c r="K290" s="1786"/>
      <c r="L290" s="1870" t="s">
        <v>349</v>
      </c>
      <c r="M290" s="349"/>
      <c r="N290" s="342"/>
      <c r="O290" s="1632"/>
      <c r="P290" s="1632"/>
      <c r="AH290" s="1639">
        <v>0</v>
      </c>
    </row>
    <row s="1643" customFormat="1" customHeight="1" ht="18.75" hidden="1">
      <c r="A291" s="1788"/>
      <c r="B291" s="1788"/>
      <c r="C291" s="377" t="s">
        <v>1204</v>
      </c>
      <c r="D291" s="2470"/>
      <c r="E291" s="2212"/>
      <c r="F291" s="2391"/>
      <c r="G291" s="2435"/>
      <c r="H291" s="1508"/>
      <c r="I291" s="659" t="s">
        <v>1203</v>
      </c>
      <c r="J291" s="579"/>
      <c r="K291" s="1508"/>
      <c r="L291" s="222"/>
      <c r="M291" s="349"/>
      <c r="N291" s="342"/>
      <c r="O291" s="1632"/>
      <c r="P291" s="1632"/>
      <c r="AH291" s="1639">
        <v>0</v>
      </c>
    </row>
    <row s="1643" customFormat="1" customHeight="1" ht="0.75" hidden="1">
      <c r="A292" s="1788"/>
      <c r="B292" s="1788"/>
      <c r="C292" s="377" t="s">
        <v>1214</v>
      </c>
      <c r="D292" s="2470"/>
      <c r="E292" s="2212"/>
      <c r="F292" s="2391"/>
      <c r="G292" s="408"/>
      <c r="H292" s="1508"/>
      <c r="I292" s="659"/>
      <c r="J292" s="579"/>
      <c r="K292" s="1508"/>
      <c r="L292" s="222"/>
      <c r="M292" s="349"/>
      <c r="N292" s="342"/>
      <c r="O292" s="1632"/>
      <c r="P292" s="1632"/>
      <c r="AH292" s="1639">
        <v>0</v>
      </c>
    </row>
    <row s="1643" customFormat="1" customHeight="1" ht="18.75" hidden="1">
      <c r="A293" s="1788" t="s">
        <v>283</v>
      </c>
      <c r="B293" s="1788" t="s">
        <v>284</v>
      </c>
      <c r="C293" s="377"/>
      <c r="D293" s="2470"/>
      <c r="E293" s="2212"/>
      <c r="F293" s="2391" t="str">
        <f>INDEX(PT_DIFFERENTIATION_VTAR,MATCH(A293,PT_DIFFERENTIATION_VTAR_ID,0))</f>
        <v>Тариф на подвоз воды</v>
      </c>
      <c r="G293" s="2435" t="str">
        <f>INDEX(PT_DIFFERENTIATION_NTAR,MATCH(B293,PT_DIFFERENTIATION_NTAR_ID,0))</f>
        <v/>
      </c>
      <c r="H293" s="1870"/>
      <c r="I293" s="1747"/>
      <c r="J293" s="1781"/>
      <c r="K293" s="1786"/>
      <c r="L293" s="1870" t="s">
        <v>349</v>
      </c>
      <c r="M293" s="349"/>
      <c r="N293" s="342"/>
      <c r="O293" s="1632"/>
      <c r="P293" s="1632"/>
      <c r="AH293" s="1639">
        <v>0</v>
      </c>
    </row>
    <row s="1643" customFormat="1" customHeight="1" ht="18.75" hidden="1">
      <c r="A294" s="1788"/>
      <c r="B294" s="1788"/>
      <c r="C294" s="377" t="s">
        <v>1204</v>
      </c>
      <c r="D294" s="2470"/>
      <c r="E294" s="2212"/>
      <c r="F294" s="2391"/>
      <c r="G294" s="2435"/>
      <c r="H294" s="1508"/>
      <c r="I294" s="659" t="s">
        <v>1203</v>
      </c>
      <c r="J294" s="579"/>
      <c r="K294" s="1508"/>
      <c r="L294" s="222"/>
      <c r="M294" s="349"/>
      <c r="N294" s="342"/>
      <c r="O294" s="1632"/>
      <c r="P294" s="1632"/>
      <c r="AH294" s="1639">
        <v>0</v>
      </c>
    </row>
    <row s="1643" customFormat="1" customHeight="1" ht="0.75" hidden="1">
      <c r="A295" s="1788"/>
      <c r="B295" s="1788"/>
      <c r="C295" s="377" t="s">
        <v>1214</v>
      </c>
      <c r="D295" s="2470"/>
      <c r="E295" s="2212"/>
      <c r="F295" s="2391"/>
      <c r="G295" s="408"/>
      <c r="H295" s="1508"/>
      <c r="I295" s="659"/>
      <c r="J295" s="579"/>
      <c r="K295" s="1508"/>
      <c r="L295" s="222"/>
      <c r="M295" s="349"/>
      <c r="N295" s="342"/>
      <c r="O295" s="1632"/>
      <c r="P295" s="1632"/>
      <c r="AH295" s="1639">
        <v>0</v>
      </c>
    </row>
    <row s="1643" customFormat="1" customHeight="1" ht="18.75" hidden="1">
      <c r="A296" s="1788" t="s">
        <v>288</v>
      </c>
      <c r="B296" s="1788" t="s">
        <v>289</v>
      </c>
      <c r="C296" s="377"/>
      <c r="D296" s="2470"/>
      <c r="E296" s="2212"/>
      <c r="F296" s="2391" t="str">
        <f>INDEX(PT_DIFFERENTIATION_VTAR,MATCH(A296,PT_DIFFERENTIATION_VTAR_ID,0))</f>
        <v>Тариф на подключение (технологическое присоединение) к централизованной системе холодного водоснабжения</v>
      </c>
      <c r="G296" s="2435" t="str">
        <f>INDEX(PT_DIFFERENTIATION_NTAR,MATCH(B296,PT_DIFFERENTIATION_NTAR_ID,0))</f>
        <v/>
      </c>
      <c r="H296" s="1870"/>
      <c r="I296" s="1747"/>
      <c r="J296" s="1781"/>
      <c r="K296" s="1786"/>
      <c r="L296" s="1870" t="s">
        <v>349</v>
      </c>
      <c r="M296" s="349"/>
      <c r="N296" s="342"/>
      <c r="O296" s="1632"/>
      <c r="P296" s="1632"/>
      <c r="AH296" s="1639">
        <v>0</v>
      </c>
    </row>
    <row s="1643" customFormat="1" customHeight="1" ht="18.75" hidden="1">
      <c r="A297" s="1788"/>
      <c r="B297" s="1788"/>
      <c r="C297" s="377" t="s">
        <v>1204</v>
      </c>
      <c r="D297" s="2470"/>
      <c r="E297" s="2212"/>
      <c r="F297" s="2391"/>
      <c r="G297" s="2435"/>
      <c r="H297" s="1508"/>
      <c r="I297" s="659" t="s">
        <v>1203</v>
      </c>
      <c r="J297" s="579"/>
      <c r="K297" s="1508"/>
      <c r="L297" s="222"/>
      <c r="M297" s="349"/>
      <c r="N297" s="342"/>
      <c r="O297" s="1632"/>
      <c r="P297" s="1632"/>
      <c r="AH297" s="1639">
        <v>0</v>
      </c>
    </row>
    <row s="1643" customFormat="1" customHeight="1" ht="0.75" hidden="1">
      <c r="A298" s="1788"/>
      <c r="B298" s="1788"/>
      <c r="C298" s="377" t="s">
        <v>1214</v>
      </c>
      <c r="D298" s="2470"/>
      <c r="E298" s="2212"/>
      <c r="F298" s="2391"/>
      <c r="G298" s="408"/>
      <c r="H298" s="1508"/>
      <c r="I298" s="659"/>
      <c r="J298" s="579"/>
      <c r="K298" s="1508"/>
      <c r="L298" s="222"/>
      <c r="M298" s="349"/>
      <c r="N298" s="342"/>
      <c r="O298" s="1632"/>
      <c r="P298" s="1632"/>
      <c r="AH298" s="1639">
        <v>0</v>
      </c>
    </row>
    <row s="1643" customFormat="1" customHeight="1" ht="18.75" hidden="1">
      <c r="A299" s="1788" t="s">
        <v>293</v>
      </c>
      <c r="B299" s="1788" t="s">
        <v>294</v>
      </c>
      <c r="C299" s="377"/>
      <c r="D299" s="2470"/>
      <c r="E299" s="2212"/>
      <c r="F299" s="2391" t="str">
        <f>INDEX(PT_DIFFERENTIATION_VTAR,MATCH(A299,PT_DIFFERENTIATION_VTAR_ID,0))</f>
        <v>Тариф на горячую воду (горячее водоснабжение)</v>
      </c>
      <c r="G299" s="2435" t="str">
        <f>INDEX(PT_DIFFERENTIATION_NTAR,MATCH(B299,PT_DIFFERENTIATION_NTAR_ID,0))</f>
        <v/>
      </c>
      <c r="H299" s="1870"/>
      <c r="I299" s="1747"/>
      <c r="J299" s="1781"/>
      <c r="K299" s="1786"/>
      <c r="L299" s="1870" t="s">
        <v>349</v>
      </c>
      <c r="M299" s="349"/>
      <c r="N299" s="342"/>
      <c r="O299" s="1632"/>
      <c r="P299" s="1632"/>
      <c r="AH299" s="1639">
        <v>0</v>
      </c>
    </row>
    <row s="1643" customFormat="1" customHeight="1" ht="18.75" hidden="1">
      <c r="A300" s="1788"/>
      <c r="B300" s="1788"/>
      <c r="C300" s="377" t="s">
        <v>1204</v>
      </c>
      <c r="D300" s="2470"/>
      <c r="E300" s="2212"/>
      <c r="F300" s="2391"/>
      <c r="G300" s="2435"/>
      <c r="H300" s="1508"/>
      <c r="I300" s="659" t="s">
        <v>1203</v>
      </c>
      <c r="J300" s="579"/>
      <c r="K300" s="1508"/>
      <c r="L300" s="222"/>
      <c r="M300" s="349"/>
      <c r="N300" s="342"/>
      <c r="O300" s="1632"/>
      <c r="P300" s="1632"/>
      <c r="AH300" s="1639">
        <v>0</v>
      </c>
    </row>
    <row s="1643" customFormat="1" customHeight="1" ht="0.75" hidden="1">
      <c r="A301" s="1788"/>
      <c r="B301" s="1788"/>
      <c r="C301" s="377" t="s">
        <v>1214</v>
      </c>
      <c r="D301" s="2470"/>
      <c r="E301" s="2212"/>
      <c r="F301" s="2391"/>
      <c r="G301" s="408"/>
      <c r="H301" s="1508"/>
      <c r="I301" s="659"/>
      <c r="J301" s="579"/>
      <c r="K301" s="1508"/>
      <c r="L301" s="222"/>
      <c r="M301" s="349"/>
      <c r="N301" s="342"/>
      <c r="O301" s="1632"/>
      <c r="P301" s="1632"/>
      <c r="AH301" s="1639">
        <v>0</v>
      </c>
    </row>
    <row s="1643" customFormat="1" customHeight="1" ht="18.75" hidden="1">
      <c r="A302" s="1788" t="s">
        <v>298</v>
      </c>
      <c r="B302" s="1788" t="s">
        <v>299</v>
      </c>
      <c r="C302" s="377"/>
      <c r="D302" s="2470"/>
      <c r="E302" s="2212"/>
      <c r="F302" s="2391" t="str">
        <f>INDEX(PT_DIFFERENTIATION_VTAR,MATCH(A302,PT_DIFFERENTIATION_VTAR_ID,0))</f>
        <v>Тариф на транспортировку горячей воды</v>
      </c>
      <c r="G302" s="2435" t="str">
        <f>INDEX(PT_DIFFERENTIATION_NTAR,MATCH(B302,PT_DIFFERENTIATION_NTAR_ID,0))</f>
        <v/>
      </c>
      <c r="H302" s="1870"/>
      <c r="I302" s="1747"/>
      <c r="J302" s="1781"/>
      <c r="K302" s="1786"/>
      <c r="L302" s="1870" t="s">
        <v>349</v>
      </c>
      <c r="M302" s="349"/>
      <c r="N302" s="342"/>
      <c r="O302" s="1632"/>
      <c r="P302" s="1632"/>
      <c r="AH302" s="1639">
        <v>0</v>
      </c>
    </row>
    <row s="1643" customFormat="1" customHeight="1" ht="18.75" hidden="1">
      <c r="A303" s="1788"/>
      <c r="B303" s="1788"/>
      <c r="C303" s="377" t="s">
        <v>1204</v>
      </c>
      <c r="D303" s="2470"/>
      <c r="E303" s="2212"/>
      <c r="F303" s="2391"/>
      <c r="G303" s="2435"/>
      <c r="H303" s="1508"/>
      <c r="I303" s="659" t="s">
        <v>1203</v>
      </c>
      <c r="J303" s="579"/>
      <c r="K303" s="1508"/>
      <c r="L303" s="222"/>
      <c r="M303" s="349"/>
      <c r="N303" s="342"/>
      <c r="O303" s="1632"/>
      <c r="P303" s="1632"/>
      <c r="AH303" s="1639">
        <v>0</v>
      </c>
    </row>
    <row s="1643" customFormat="1" customHeight="1" ht="0.75" hidden="1">
      <c r="A304" s="1788"/>
      <c r="B304" s="1788"/>
      <c r="C304" s="377" t="s">
        <v>1214</v>
      </c>
      <c r="D304" s="2470"/>
      <c r="E304" s="2212"/>
      <c r="F304" s="2391"/>
      <c r="G304" s="408"/>
      <c r="H304" s="1508"/>
      <c r="I304" s="659"/>
      <c r="J304" s="579"/>
      <c r="K304" s="1508"/>
      <c r="L304" s="222"/>
      <c r="M304" s="349"/>
      <c r="N304" s="342"/>
      <c r="O304" s="1632"/>
      <c r="P304" s="1632"/>
      <c r="AH304" s="1639">
        <v>0</v>
      </c>
    </row>
    <row s="1643" customFormat="1" customHeight="1" ht="18.75" hidden="1">
      <c r="A305" s="1788" t="s">
        <v>303</v>
      </c>
      <c r="B305" s="1788" t="s">
        <v>304</v>
      </c>
      <c r="C305" s="377"/>
      <c r="D305" s="2470"/>
      <c r="E305" s="2212"/>
      <c r="F305" s="2391" t="str">
        <f>INDEX(PT_DIFFERENTIATION_VTAR,MATCH(A305,PT_DIFFERENTIATION_VTAR_ID,0))</f>
        <v>Тариф на подключение (технологическое присоединение) к централизованной системе горячего водоснабжения</v>
      </c>
      <c r="G305" s="2435" t="str">
        <f>INDEX(PT_DIFFERENTIATION_NTAR,MATCH(B305,PT_DIFFERENTIATION_NTAR_ID,0))</f>
        <v/>
      </c>
      <c r="H305" s="1870"/>
      <c r="I305" s="1747"/>
      <c r="J305" s="1781"/>
      <c r="K305" s="1786"/>
      <c r="L305" s="1870" t="s">
        <v>349</v>
      </c>
      <c r="M305" s="349"/>
      <c r="N305" s="342"/>
      <c r="O305" s="1632"/>
      <c r="P305" s="1632"/>
      <c r="AH305" s="1639">
        <v>0</v>
      </c>
    </row>
    <row s="1643" customFormat="1" customHeight="1" ht="18.75" hidden="1">
      <c r="A306" s="1788"/>
      <c r="B306" s="1788"/>
      <c r="C306" s="377" t="s">
        <v>1204</v>
      </c>
      <c r="D306" s="2470"/>
      <c r="E306" s="2212"/>
      <c r="F306" s="2391"/>
      <c r="G306" s="2435"/>
      <c r="H306" s="1508"/>
      <c r="I306" s="659" t="s">
        <v>1203</v>
      </c>
      <c r="J306" s="579"/>
      <c r="K306" s="1508"/>
      <c r="L306" s="222"/>
      <c r="M306" s="349"/>
      <c r="N306" s="342"/>
      <c r="O306" s="1632"/>
      <c r="P306" s="1632"/>
      <c r="AH306" s="1639">
        <v>0</v>
      </c>
    </row>
    <row s="1643" customFormat="1" customHeight="1" ht="0.75" hidden="1">
      <c r="A307" s="1788"/>
      <c r="B307" s="1788"/>
      <c r="C307" s="377" t="s">
        <v>1214</v>
      </c>
      <c r="D307" s="2470"/>
      <c r="E307" s="2212"/>
      <c r="F307" s="2391"/>
      <c r="G307" s="408"/>
      <c r="H307" s="1508"/>
      <c r="I307" s="659"/>
      <c r="J307" s="579"/>
      <c r="K307" s="1508"/>
      <c r="L307" s="222"/>
      <c r="M307" s="349"/>
      <c r="N307" s="342"/>
      <c r="O307" s="1632"/>
      <c r="P307" s="1632"/>
      <c r="AH307" s="1639">
        <v>0</v>
      </c>
    </row>
    <row s="1643" customFormat="1" customHeight="1" ht="18.75" hidden="1">
      <c r="A308" s="1788" t="s">
        <v>308</v>
      </c>
      <c r="B308" s="1788" t="s">
        <v>309</v>
      </c>
      <c r="C308" s="377"/>
      <c r="D308" s="2470"/>
      <c r="E308" s="2212"/>
      <c r="F308" s="2391" t="str">
        <f>INDEX(PT_DIFFERENTIATION_VTAR,MATCH(A308,PT_DIFFERENTIATION_VTAR_ID,0))</f>
        <v>Тариф на водоотведение</v>
      </c>
      <c r="G308" s="2435" t="str">
        <f>INDEX(PT_DIFFERENTIATION_NTAR,MATCH(B308,PT_DIFFERENTIATION_NTAR_ID,0))</f>
        <v/>
      </c>
      <c r="H308" s="1870"/>
      <c r="I308" s="1747"/>
      <c r="J308" s="1781"/>
      <c r="K308" s="1786"/>
      <c r="L308" s="1870" t="s">
        <v>349</v>
      </c>
      <c r="M308" s="349"/>
      <c r="N308" s="342"/>
      <c r="O308" s="1632"/>
      <c r="P308" s="1632"/>
      <c r="AH308" s="1639">
        <v>0</v>
      </c>
    </row>
    <row s="1643" customFormat="1" customHeight="1" ht="18.75" hidden="1">
      <c r="A309" s="1788"/>
      <c r="B309" s="1788"/>
      <c r="C309" s="377" t="s">
        <v>1204</v>
      </c>
      <c r="D309" s="2470"/>
      <c r="E309" s="2212"/>
      <c r="F309" s="2391"/>
      <c r="G309" s="2435"/>
      <c r="H309" s="1508"/>
      <c r="I309" s="659" t="s">
        <v>1203</v>
      </c>
      <c r="J309" s="579"/>
      <c r="K309" s="1508"/>
      <c r="L309" s="222"/>
      <c r="M309" s="349"/>
      <c r="N309" s="342"/>
      <c r="O309" s="1632"/>
      <c r="P309" s="1632"/>
      <c r="AH309" s="1639">
        <v>0</v>
      </c>
    </row>
    <row s="1643" customFormat="1" customHeight="1" ht="0.75" hidden="1">
      <c r="A310" s="1788"/>
      <c r="B310" s="1788"/>
      <c r="C310" s="377" t="s">
        <v>1214</v>
      </c>
      <c r="D310" s="2470"/>
      <c r="E310" s="2212"/>
      <c r="F310" s="2391"/>
      <c r="G310" s="408"/>
      <c r="H310" s="1508"/>
      <c r="I310" s="659"/>
      <c r="J310" s="579"/>
      <c r="K310" s="1508"/>
      <c r="L310" s="222"/>
      <c r="M310" s="349"/>
      <c r="N310" s="342"/>
      <c r="O310" s="1632"/>
      <c r="P310" s="1632"/>
      <c r="AH310" s="1639">
        <v>0</v>
      </c>
    </row>
    <row s="1643" customFormat="1" customHeight="1" ht="18.75" hidden="1">
      <c r="A311" s="1788" t="s">
        <v>313</v>
      </c>
      <c r="B311" s="1788" t="s">
        <v>314</v>
      </c>
      <c r="C311" s="377"/>
      <c r="D311" s="2470"/>
      <c r="E311" s="2212"/>
      <c r="F311" s="2391" t="str">
        <f>INDEX(PT_DIFFERENTIATION_VTAR,MATCH(A311,PT_DIFFERENTIATION_VTAR_ID,0))</f>
        <v>Тариф на транспортировку сточных вод</v>
      </c>
      <c r="G311" s="2435" t="str">
        <f>INDEX(PT_DIFFERENTIATION_NTAR,MATCH(B311,PT_DIFFERENTIATION_NTAR_ID,0))</f>
        <v/>
      </c>
      <c r="H311" s="1870"/>
      <c r="I311" s="1747"/>
      <c r="J311" s="1781"/>
      <c r="K311" s="1786"/>
      <c r="L311" s="1870" t="s">
        <v>349</v>
      </c>
      <c r="M311" s="349"/>
      <c r="N311" s="342"/>
      <c r="O311" s="1632"/>
      <c r="P311" s="1632"/>
      <c r="AH311" s="1639">
        <v>0</v>
      </c>
    </row>
    <row s="1643" customFormat="1" customHeight="1" ht="18.75" hidden="1">
      <c r="A312" s="1788"/>
      <c r="B312" s="1788"/>
      <c r="C312" s="377" t="s">
        <v>1204</v>
      </c>
      <c r="D312" s="2470"/>
      <c r="E312" s="2212"/>
      <c r="F312" s="2391"/>
      <c r="G312" s="2435"/>
      <c r="H312" s="1508"/>
      <c r="I312" s="659" t="s">
        <v>1203</v>
      </c>
      <c r="J312" s="579"/>
      <c r="K312" s="1508"/>
      <c r="L312" s="222"/>
      <c r="M312" s="349"/>
      <c r="N312" s="342"/>
      <c r="O312" s="1632"/>
      <c r="P312" s="1632"/>
      <c r="AH312" s="1639">
        <v>0</v>
      </c>
    </row>
    <row s="1643" customFormat="1" customHeight="1" ht="0.75" hidden="1">
      <c r="A313" s="1788"/>
      <c r="B313" s="1788"/>
      <c r="C313" s="377" t="s">
        <v>1214</v>
      </c>
      <c r="D313" s="2470"/>
      <c r="E313" s="2212"/>
      <c r="F313" s="2391"/>
      <c r="G313" s="408"/>
      <c r="H313" s="1508"/>
      <c r="I313" s="659"/>
      <c r="J313" s="579"/>
      <c r="K313" s="1508"/>
      <c r="L313" s="222"/>
      <c r="M313" s="349"/>
      <c r="N313" s="342"/>
      <c r="O313" s="1632"/>
      <c r="P313" s="1632"/>
      <c r="AH313" s="1639">
        <v>0</v>
      </c>
    </row>
    <row s="1643" customFormat="1" customHeight="1" ht="18.75" hidden="1">
      <c r="A314" s="1788" t="s">
        <v>318</v>
      </c>
      <c r="B314" s="1788" t="s">
        <v>319</v>
      </c>
      <c r="C314" s="377"/>
      <c r="D314" s="2470"/>
      <c r="E314" s="2212"/>
      <c r="F314" s="2391" t="str">
        <f>INDEX(PT_DIFFERENTIATION_VTAR,MATCH(A314,PT_DIFFERENTIATION_VTAR_ID,0))</f>
        <v>Тариф на подключение (технологическое присоединение) к централизованной системе водоотведения</v>
      </c>
      <c r="G314" s="2435" t="str">
        <f>INDEX(PT_DIFFERENTIATION_NTAR,MATCH(B314,PT_DIFFERENTIATION_NTAR_ID,0))</f>
        <v/>
      </c>
      <c r="H314" s="1870"/>
      <c r="I314" s="1747"/>
      <c r="J314" s="1781"/>
      <c r="K314" s="1786"/>
      <c r="L314" s="1870" t="s">
        <v>349</v>
      </c>
      <c r="M314" s="349"/>
      <c r="N314" s="342"/>
      <c r="O314" s="1632"/>
      <c r="P314" s="1632"/>
      <c r="AH314" s="1639">
        <v>0</v>
      </c>
    </row>
    <row s="1643" customFormat="1" customHeight="1" ht="18.75" hidden="1">
      <c r="A315" s="1788"/>
      <c r="B315" s="1788"/>
      <c r="C315" s="377" t="s">
        <v>1204</v>
      </c>
      <c r="D315" s="2470"/>
      <c r="E315" s="2212"/>
      <c r="F315" s="2391"/>
      <c r="G315" s="2435"/>
      <c r="H315" s="1508"/>
      <c r="I315" s="659" t="s">
        <v>1203</v>
      </c>
      <c r="J315" s="579"/>
      <c r="K315" s="1508"/>
      <c r="L315" s="222"/>
      <c r="M315" s="349"/>
      <c r="N315" s="342"/>
      <c r="O315" s="1632"/>
      <c r="P315" s="1632"/>
      <c r="AH315" s="1639">
        <v>0</v>
      </c>
    </row>
    <row s="1643" customFormat="1" customHeight="1" ht="1.05">
      <c r="A316" s="1788"/>
      <c r="B316" s="1788"/>
      <c r="C316" s="377" t="s">
        <v>1214</v>
      </c>
      <c r="D316" s="2470"/>
      <c r="E316" s="2212"/>
      <c r="F316" s="2391"/>
      <c r="G316" s="408"/>
      <c r="H316" s="1508"/>
      <c r="I316" s="659"/>
      <c r="J316" s="579"/>
      <c r="K316" s="1508"/>
      <c r="L316" s="222"/>
      <c r="M316" s="349"/>
      <c r="N316" s="342"/>
      <c r="O316" s="1632"/>
      <c r="P316" s="1632"/>
      <c r="AH316" s="1639">
        <v>1</v>
      </c>
    </row>
    <row customHeight="1" ht="27.299999999999997">
      <c r="A317" s="1788"/>
      <c r="B317" s="1788"/>
      <c r="D317" s="384"/>
      <c r="E317" s="155" t="s">
        <v>96</v>
      </c>
      <c r="F317"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17" s="2468"/>
      <c r="H317" s="2468"/>
      <c r="I317" s="2468"/>
      <c r="J317" s="2468"/>
      <c r="K317" s="2468"/>
      <c r="L317" s="2468"/>
      <c r="M317" s="305"/>
      <c r="N317" s="342"/>
      <c r="AH317" s="382">
        <v>26</v>
      </c>
    </row>
    <row s="1643" customFormat="1" customHeight="1" ht="60.75" hidden="1">
      <c r="A318" s="1788" t="s">
        <v>158</v>
      </c>
      <c r="B318" s="1788" t="s">
        <v>159</v>
      </c>
      <c r="C318" s="377"/>
      <c r="D318" s="2470"/>
      <c r="E318" s="2212"/>
      <c r="F318" s="2391" t="str">
        <f>INDEX(PT_DIFFERENTIATION_VTAR,MATCH(A318,PT_DIFFERENTIATION_VTAR_ID,0))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8" s="2435" t="str">
        <f>INDEX(PT_DIFFERENTIATION_NTAR,MATCH(B318,PT_DIFFERENTIATION_NTAR_ID,0))</f>
        <v/>
      </c>
      <c r="H318" s="1870"/>
      <c r="I318" s="1747"/>
      <c r="J318" s="1781"/>
      <c r="K318" s="1786"/>
      <c r="L318" s="1870" t="s">
        <v>349</v>
      </c>
      <c r="M31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8" s="342"/>
      <c r="O318" s="1632"/>
      <c r="P318" s="1632"/>
      <c r="AH318" s="1639">
        <v>0</v>
      </c>
    </row>
    <row s="1643" customFormat="1" customHeight="1" ht="18.75" hidden="1">
      <c r="A319" s="1788"/>
      <c r="B319" s="1788"/>
      <c r="C319" s="377" t="s">
        <v>1204</v>
      </c>
      <c r="D319" s="2470"/>
      <c r="E319" s="2212"/>
      <c r="F319" s="2391"/>
      <c r="G319" s="2435"/>
      <c r="H319" s="1508"/>
      <c r="I319" s="659" t="s">
        <v>1203</v>
      </c>
      <c r="J319" s="579"/>
      <c r="K319" s="1508"/>
      <c r="L319" s="222"/>
      <c r="M319" s="2178"/>
      <c r="N319" s="342"/>
      <c r="O319" s="1632"/>
      <c r="P319" s="1632"/>
      <c r="AH319" s="1639">
        <v>0</v>
      </c>
    </row>
    <row s="1643" customFormat="1" customHeight="1" ht="0.75" hidden="1">
      <c r="A320" s="1788"/>
      <c r="B320" s="1788"/>
      <c r="C320" s="377" t="s">
        <v>1214</v>
      </c>
      <c r="D320" s="2470"/>
      <c r="E320" s="2212"/>
      <c r="F320" s="2391"/>
      <c r="G320" s="408"/>
      <c r="H320" s="1508"/>
      <c r="I320" s="659"/>
      <c r="J320" s="579"/>
      <c r="K320" s="1508"/>
      <c r="L320" s="222"/>
      <c r="M320" s="2178"/>
      <c r="N320" s="342"/>
      <c r="O320" s="1632"/>
      <c r="P320" s="1632"/>
      <c r="AH320" s="1639">
        <v>0</v>
      </c>
    </row>
    <row s="1643" customFormat="1" customHeight="1" ht="45" hidden="1">
      <c r="A321" s="1788" t="s">
        <v>167</v>
      </c>
      <c r="B321" s="1788" t="s">
        <v>168</v>
      </c>
      <c r="C321" s="377"/>
      <c r="D321" s="2470"/>
      <c r="E321" s="2212"/>
      <c r="F321" s="2391" t="str">
        <f>INDEX(PT_DIFFERENTIATION_VTAR,MATCH(A321,PT_DIFFERENTIATION_VTAR_ID,0))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21" s="2435" t="str">
        <f>INDEX(PT_DIFFERENTIATION_NTAR,MATCH(B321,PT_DIFFERENTIATION_NTAR_ID,0))</f>
        <v>Тарифы на тепловую энергию, поставляемую АО "ТЭК СПб" потребителям, расположенным на территории Санкт-Петербурга
</v>
      </c>
      <c r="H321" s="1870"/>
      <c r="I321" s="1747"/>
      <c r="J321" s="1781"/>
      <c r="K321" s="1786"/>
      <c r="L321" s="1870" t="s">
        <v>349</v>
      </c>
      <c r="M321" s="2179"/>
      <c r="N321" s="342"/>
      <c r="O321" s="1632"/>
      <c r="P321" s="1632"/>
      <c r="AH321" s="1639">
        <v>0</v>
      </c>
    </row>
    <row s="1643" customFormat="1" customHeight="1" ht="18.75" hidden="1">
      <c r="A322" s="1788"/>
      <c r="B322" s="1788"/>
      <c r="C322" s="377" t="s">
        <v>1204</v>
      </c>
      <c r="D322" s="2470"/>
      <c r="E322" s="2212"/>
      <c r="F322" s="2391"/>
      <c r="G322" s="2435"/>
      <c r="H322" s="1508"/>
      <c r="I322" s="659" t="s">
        <v>1203</v>
      </c>
      <c r="J322" s="579"/>
      <c r="K322" s="1508"/>
      <c r="L322" s="222"/>
      <c r="M322" s="1869"/>
      <c r="N322" s="342"/>
      <c r="O322" s="1632"/>
      <c r="P322" s="1632"/>
      <c r="AH322" s="1639">
        <v>0</v>
      </c>
    </row>
    <row s="1643" customFormat="1" customHeight="1" ht="18.75">
      <c r="A323" s="1831" t="s">
        <v>167</v>
      </c>
      <c r="B323" s="1831" t="s">
        <v>1209</v>
      </c>
      <c r="C323" s="1695"/>
      <c r="D323" s="352"/>
      <c r="E323" s="1039"/>
      <c r="F323" s="1039"/>
      <c r="G323" s="2435">
        <f>INDEX(PT_DIFFERENTIATION_NTAR,MATCH(B323,PT_DIFFERENTIATION_NTAR_ID,0))</f>
      </c>
      <c r="H323" s="2279"/>
      <c r="I323" s="1747"/>
      <c r="J323" s="1781"/>
      <c r="K323" s="1786"/>
      <c r="L323" s="2279" t="s">
        <v>349</v>
      </c>
      <c r="M323" s="2326"/>
      <c r="N323" s="626"/>
      <c r="O323" s="1632"/>
      <c r="P323" s="1632"/>
      <c r="Q323" s="1643"/>
      <c r="R323" s="1643"/>
      <c r="S323" s="1643"/>
      <c r="T323" s="1643"/>
      <c r="U323" s="1643"/>
      <c r="V323" s="1643"/>
      <c r="W323" s="1643"/>
      <c r="X323" s="1643"/>
      <c r="Y323" s="1643"/>
      <c r="Z323" s="1643"/>
      <c r="AA323" s="1643"/>
      <c r="AB323" s="1643"/>
      <c r="AC323" s="1643"/>
      <c r="AD323" s="1643"/>
      <c r="AE323" s="1643"/>
      <c r="AF323" s="1643"/>
      <c r="AG323" s="1643"/>
      <c r="AH323" s="1643">
        <v>0</v>
      </c>
    </row>
    <row s="1643" customFormat="1" customHeight="1" ht="18.75">
      <c r="A324" s="1831"/>
      <c r="B324" s="1831"/>
      <c r="C324" s="1695" t="s">
        <v>1204</v>
      </c>
      <c r="D324" s="352"/>
      <c r="E324" s="1039"/>
      <c r="F324" s="1039"/>
      <c r="G324" s="2435"/>
      <c r="H324" s="3374"/>
      <c r="I324" s="3375" t="s">
        <v>1203</v>
      </c>
      <c r="J324" s="3376"/>
      <c r="K324" s="3377"/>
      <c r="L324" s="3378"/>
      <c r="M324" s="2326"/>
      <c r="N324" s="626"/>
      <c r="O324" s="1632"/>
      <c r="P324" s="1632"/>
      <c r="Q324" s="1643"/>
      <c r="R324" s="1643"/>
      <c r="S324" s="1643"/>
      <c r="T324" s="1643"/>
      <c r="U324" s="1643"/>
      <c r="V324" s="1643"/>
      <c r="W324" s="1643"/>
      <c r="X324" s="1643"/>
      <c r="Y324" s="1643"/>
      <c r="Z324" s="1643"/>
      <c r="AA324" s="1643"/>
      <c r="AB324" s="1643"/>
      <c r="AC324" s="1643"/>
      <c r="AD324" s="1643"/>
      <c r="AE324" s="1643"/>
      <c r="AF324" s="1643"/>
      <c r="AG324" s="1643"/>
      <c r="AH324" s="1643">
        <v>0</v>
      </c>
    </row>
    <row s="1643" customFormat="1" customHeight="1" ht="18.75">
      <c r="A325" s="1831" t="s">
        <v>167</v>
      </c>
      <c r="B325" s="1831" t="s">
        <v>1210</v>
      </c>
      <c r="C325" s="1695"/>
      <c r="D325" s="352"/>
      <c r="E325" s="1039"/>
      <c r="F325" s="1039"/>
      <c r="G325" s="2435">
        <f>INDEX(PT_DIFFERENTIATION_NTAR,MATCH(B325,PT_DIFFERENTIATION_NTAR_ID,0))</f>
      </c>
      <c r="H325" s="2279"/>
      <c r="I325" s="1747"/>
      <c r="J325" s="1781"/>
      <c r="K325" s="1786"/>
      <c r="L325" s="2279" t="s">
        <v>349</v>
      </c>
      <c r="M325" s="2326"/>
      <c r="N325" s="626"/>
      <c r="O325" s="1632"/>
      <c r="P325" s="1632"/>
      <c r="Q325" s="1643"/>
      <c r="R325" s="1643"/>
      <c r="S325" s="1643"/>
      <c r="T325" s="1643"/>
      <c r="U325" s="1643"/>
      <c r="V325" s="1643"/>
      <c r="W325" s="1643"/>
      <c r="X325" s="1643"/>
      <c r="Y325" s="1643"/>
      <c r="Z325" s="1643"/>
      <c r="AA325" s="1643"/>
      <c r="AB325" s="1643"/>
      <c r="AC325" s="1643"/>
      <c r="AD325" s="1643"/>
      <c r="AE325" s="1643"/>
      <c r="AF325" s="1643"/>
      <c r="AG325" s="1643"/>
      <c r="AH325" s="1643">
        <v>0</v>
      </c>
    </row>
    <row s="1643" customFormat="1" customHeight="1" ht="18.75">
      <c r="A326" s="1831"/>
      <c r="B326" s="1831"/>
      <c r="C326" s="1695" t="s">
        <v>1204</v>
      </c>
      <c r="D326" s="352"/>
      <c r="E326" s="1039"/>
      <c r="F326" s="1039"/>
      <c r="G326" s="2435"/>
      <c r="H326" s="3379"/>
      <c r="I326" s="3380" t="s">
        <v>1203</v>
      </c>
      <c r="J326" s="3381"/>
      <c r="K326" s="3382"/>
      <c r="L326" s="3383"/>
      <c r="M326" s="2326"/>
      <c r="N326" s="626"/>
      <c r="O326" s="1632"/>
      <c r="P326" s="1632"/>
      <c r="Q326" s="1643"/>
      <c r="R326" s="1643"/>
      <c r="S326" s="1643"/>
      <c r="T326" s="1643"/>
      <c r="U326" s="1643"/>
      <c r="V326" s="1643"/>
      <c r="W326" s="1643"/>
      <c r="X326" s="1643"/>
      <c r="Y326" s="1643"/>
      <c r="Z326" s="1643"/>
      <c r="AA326" s="1643"/>
      <c r="AB326" s="1643"/>
      <c r="AC326" s="1643"/>
      <c r="AD326" s="1643"/>
      <c r="AE326" s="1643"/>
      <c r="AF326" s="1643"/>
      <c r="AG326" s="1643"/>
      <c r="AH326" s="1643">
        <v>0</v>
      </c>
    </row>
    <row s="1643" customFormat="1" customHeight="1" ht="18.75">
      <c r="A327" s="1831" t="s">
        <v>167</v>
      </c>
      <c r="B327" s="1831" t="s">
        <v>1211</v>
      </c>
      <c r="C327" s="1695"/>
      <c r="D327" s="352"/>
      <c r="E327" s="1039"/>
      <c r="F327" s="1039"/>
      <c r="G327" s="2435">
        <f>INDEX(PT_DIFFERENTIATION_NTAR,MATCH(B327,PT_DIFFERENTIATION_NTAR_ID,0))</f>
      </c>
      <c r="H327" s="2279"/>
      <c r="I327" s="1747"/>
      <c r="J327" s="1781"/>
      <c r="K327" s="1786"/>
      <c r="L327" s="2279" t="s">
        <v>349</v>
      </c>
      <c r="M327" s="2326"/>
      <c r="N327" s="626"/>
      <c r="O327" s="1632"/>
      <c r="P327" s="1632"/>
      <c r="Q327" s="1643"/>
      <c r="R327" s="1643"/>
      <c r="S327" s="1643"/>
      <c r="T327" s="1643"/>
      <c r="U327" s="1643"/>
      <c r="V327" s="1643"/>
      <c r="W327" s="1643"/>
      <c r="X327" s="1643"/>
      <c r="Y327" s="1643"/>
      <c r="Z327" s="1643"/>
      <c r="AA327" s="1643"/>
      <c r="AB327" s="1643"/>
      <c r="AC327" s="1643"/>
      <c r="AD327" s="1643"/>
      <c r="AE327" s="1643"/>
      <c r="AF327" s="1643"/>
      <c r="AG327" s="1643"/>
      <c r="AH327" s="1643">
        <v>0</v>
      </c>
    </row>
    <row s="1643" customFormat="1" customHeight="1" ht="18.75">
      <c r="A328" s="1831"/>
      <c r="B328" s="1831"/>
      <c r="C328" s="1695" t="s">
        <v>1204</v>
      </c>
      <c r="D328" s="352"/>
      <c r="E328" s="1039"/>
      <c r="F328" s="1039"/>
      <c r="G328" s="2435"/>
      <c r="H328" s="3384"/>
      <c r="I328" s="3385" t="s">
        <v>1203</v>
      </c>
      <c r="J328" s="3386"/>
      <c r="K328" s="3387"/>
      <c r="L328" s="3388"/>
      <c r="M328" s="2326"/>
      <c r="N328" s="626"/>
      <c r="O328" s="1632"/>
      <c r="P328" s="1632"/>
      <c r="Q328" s="1643"/>
      <c r="R328" s="1643"/>
      <c r="S328" s="1643"/>
      <c r="T328" s="1643"/>
      <c r="U328" s="1643"/>
      <c r="V328" s="1643"/>
      <c r="W328" s="1643"/>
      <c r="X328" s="1643"/>
      <c r="Y328" s="1643"/>
      <c r="Z328" s="1643"/>
      <c r="AA328" s="1643"/>
      <c r="AB328" s="1643"/>
      <c r="AC328" s="1643"/>
      <c r="AD328" s="1643"/>
      <c r="AE328" s="1643"/>
      <c r="AF328" s="1643"/>
      <c r="AG328" s="1643"/>
      <c r="AH328" s="1643">
        <v>0</v>
      </c>
    </row>
    <row s="1643" customFormat="1" customHeight="1" ht="18.75">
      <c r="A329" s="1831" t="s">
        <v>167</v>
      </c>
      <c r="B329" s="1831" t="s">
        <v>178</v>
      </c>
      <c r="C329" s="1695"/>
      <c r="D329" s="352"/>
      <c r="E329" s="1039"/>
      <c r="F329" s="1039"/>
      <c r="G329" s="2435" t="str">
        <f>INDEX(PT_DIFFERENTIATION_NTAR,MATCH(B329,PT_DIFFERENTIATION_NTAR_ID,0))</f>
        <v>Тарифы на тепловую энергию, поставляемую АО "ТЭК СПб" на коллекторах источников тепловой энергии потребителям, расположенным на территории Санкт-Петербурга.   
</v>
      </c>
      <c r="H329" s="2279"/>
      <c r="I329" s="1747"/>
      <c r="J329" s="1781"/>
      <c r="K329" s="1786"/>
      <c r="L329" s="2279" t="s">
        <v>349</v>
      </c>
      <c r="M329" s="2326"/>
      <c r="N329" s="626"/>
      <c r="O329" s="1632"/>
      <c r="P329" s="1632"/>
      <c r="Q329" s="1643"/>
      <c r="R329" s="1643"/>
      <c r="S329" s="1643"/>
      <c r="T329" s="1643"/>
      <c r="U329" s="1643"/>
      <c r="V329" s="1643"/>
      <c r="W329" s="1643"/>
      <c r="X329" s="1643"/>
      <c r="Y329" s="1643"/>
      <c r="Z329" s="1643"/>
      <c r="AA329" s="1643"/>
      <c r="AB329" s="1643"/>
      <c r="AC329" s="1643"/>
      <c r="AD329" s="1643"/>
      <c r="AE329" s="1643"/>
      <c r="AF329" s="1643"/>
      <c r="AG329" s="1643"/>
      <c r="AH329" s="1643">
        <v>0</v>
      </c>
    </row>
    <row s="1643" customFormat="1" customHeight="1" ht="18.75">
      <c r="A330" s="1831"/>
      <c r="B330" s="1831"/>
      <c r="C330" s="1695" t="s">
        <v>1204</v>
      </c>
      <c r="D330" s="352"/>
      <c r="E330" s="1039"/>
      <c r="F330" s="1039"/>
      <c r="G330" s="2435"/>
      <c r="H330" s="4062"/>
      <c r="I330" s="4063" t="s">
        <v>1203</v>
      </c>
      <c r="J330" s="4064"/>
      <c r="K330" s="4065"/>
      <c r="L330" s="4066"/>
      <c r="M330" s="2326"/>
      <c r="N330" s="626"/>
      <c r="O330" s="1632"/>
      <c r="P330" s="1632"/>
      <c r="Q330" s="1643"/>
      <c r="R330" s="1643"/>
      <c r="S330" s="1643"/>
      <c r="T330" s="1643"/>
      <c r="U330" s="1643"/>
      <c r="V330" s="1643"/>
      <c r="W330" s="1643"/>
      <c r="X330" s="1643"/>
      <c r="Y330" s="1643"/>
      <c r="Z330" s="1643"/>
      <c r="AA330" s="1643"/>
      <c r="AB330" s="1643"/>
      <c r="AC330" s="1643"/>
      <c r="AD330" s="1643"/>
      <c r="AE330" s="1643"/>
      <c r="AF330" s="1643"/>
      <c r="AG330" s="1643"/>
      <c r="AH330" s="1643">
        <v>0</v>
      </c>
    </row>
    <row s="1643" customFormat="1" customHeight="1" ht="18.75">
      <c r="A331" s="1831" t="s">
        <v>167</v>
      </c>
      <c r="B331" s="1831" t="s">
        <v>185</v>
      </c>
      <c r="C331" s="1695"/>
      <c r="D331" s="352"/>
      <c r="E331" s="1039"/>
      <c r="F331" s="1039"/>
      <c r="G331" s="2435" t="str">
        <f>INDEX(PT_DIFFERENTIATION_NTAR,MATCH(B331,PT_DIFFERENTIATION_NTAR_ID,0))</f>
        <v>Тарифы на тепловую энергию (мощность), поставляемую АО "ТЭК СПб" теплоснабжающим, теплосетевым организациям, приобретающим тепловую энергию с целью компенсации потерь тепловой энергии
</v>
      </c>
      <c r="H331" s="2279"/>
      <c r="I331" s="1747"/>
      <c r="J331" s="1781"/>
      <c r="K331" s="1786"/>
      <c r="L331" s="2279" t="s">
        <v>349</v>
      </c>
      <c r="M331" s="2326"/>
      <c r="N331" s="626"/>
      <c r="O331" s="1632"/>
      <c r="P331" s="1632"/>
      <c r="Q331" s="1643"/>
      <c r="R331" s="1643"/>
      <c r="S331" s="1643"/>
      <c r="T331" s="1643"/>
      <c r="U331" s="1643"/>
      <c r="V331" s="1643"/>
      <c r="W331" s="1643"/>
      <c r="X331" s="1643"/>
      <c r="Y331" s="1643"/>
      <c r="Z331" s="1643"/>
      <c r="AA331" s="1643"/>
      <c r="AB331" s="1643"/>
      <c r="AC331" s="1643"/>
      <c r="AD331" s="1643"/>
      <c r="AE331" s="1643"/>
      <c r="AF331" s="1643"/>
      <c r="AG331" s="1643"/>
      <c r="AH331" s="1643">
        <v>0</v>
      </c>
    </row>
    <row s="1643" customFormat="1" customHeight="1" ht="18.75">
      <c r="A332" s="1831"/>
      <c r="B332" s="1831"/>
      <c r="C332" s="1695" t="s">
        <v>1204</v>
      </c>
      <c r="D332" s="352"/>
      <c r="E332" s="1039"/>
      <c r="F332" s="1039"/>
      <c r="G332" s="2435"/>
      <c r="H332" s="4067"/>
      <c r="I332" s="4068" t="s">
        <v>1203</v>
      </c>
      <c r="J332" s="4069"/>
      <c r="K332" s="4070"/>
      <c r="L332" s="4071"/>
      <c r="M332" s="2326"/>
      <c r="N332" s="626"/>
      <c r="O332" s="1632"/>
      <c r="P332" s="1632"/>
      <c r="Q332" s="1643"/>
      <c r="R332" s="1643"/>
      <c r="S332" s="1643"/>
      <c r="T332" s="1643"/>
      <c r="U332" s="1643"/>
      <c r="V332" s="1643"/>
      <c r="W332" s="1643"/>
      <c r="X332" s="1643"/>
      <c r="Y332" s="1643"/>
      <c r="Z332" s="1643"/>
      <c r="AA332" s="1643"/>
      <c r="AB332" s="1643"/>
      <c r="AC332" s="1643"/>
      <c r="AD332" s="1643"/>
      <c r="AE332" s="1643"/>
      <c r="AF332" s="1643"/>
      <c r="AG332" s="1643"/>
      <c r="AH332" s="1643">
        <v>0</v>
      </c>
    </row>
    <row s="1643" customFormat="1" customHeight="1" ht="18.75">
      <c r="A333" s="1831" t="s">
        <v>167</v>
      </c>
      <c r="B333" s="1831" t="s">
        <v>194</v>
      </c>
      <c r="C333" s="1695"/>
      <c r="D333" s="352"/>
      <c r="E333" s="1039"/>
      <c r="F333" s="1039"/>
      <c r="G333" s="2435" t="str">
        <f>INDEX(PT_DIFFERENTIATION_NTAR,MATCH(B333,PT_DIFFERENTIATION_NTAR_ID,0))</f>
        <v>Льготные тарифы на тепловую энергию, поставляемую АО "ТЭК СПб" потребителям, расположенным на территории Санкт-Петербурга 
</v>
      </c>
      <c r="H333" s="2279"/>
      <c r="I333" s="1747"/>
      <c r="J333" s="1781"/>
      <c r="K333" s="1786"/>
      <c r="L333" s="2279" t="s">
        <v>349</v>
      </c>
      <c r="M333" s="2326"/>
      <c r="N333" s="626"/>
      <c r="O333" s="1632"/>
      <c r="P333" s="1632"/>
      <c r="Q333" s="1643"/>
      <c r="R333" s="1643"/>
      <c r="S333" s="1643"/>
      <c r="T333" s="1643"/>
      <c r="U333" s="1643"/>
      <c r="V333" s="1643"/>
      <c r="W333" s="1643"/>
      <c r="X333" s="1643"/>
      <c r="Y333" s="1643"/>
      <c r="Z333" s="1643"/>
      <c r="AA333" s="1643"/>
      <c r="AB333" s="1643"/>
      <c r="AC333" s="1643"/>
      <c r="AD333" s="1643"/>
      <c r="AE333" s="1643"/>
      <c r="AF333" s="1643"/>
      <c r="AG333" s="1643"/>
      <c r="AH333" s="1643">
        <v>0</v>
      </c>
    </row>
    <row s="1643" customFormat="1" customHeight="1" ht="18.75">
      <c r="A334" s="1831"/>
      <c r="B334" s="1831"/>
      <c r="C334" s="1695" t="s">
        <v>1204</v>
      </c>
      <c r="D334" s="352"/>
      <c r="E334" s="1039"/>
      <c r="F334" s="1039"/>
      <c r="G334" s="2435"/>
      <c r="H334" s="4072"/>
      <c r="I334" s="4073" t="s">
        <v>1203</v>
      </c>
      <c r="J334" s="4074"/>
      <c r="K334" s="4075"/>
      <c r="L334" s="4076"/>
      <c r="M334" s="2326"/>
      <c r="N334" s="626"/>
      <c r="O334" s="1632"/>
      <c r="P334" s="1632"/>
      <c r="Q334" s="1643"/>
      <c r="R334" s="1643"/>
      <c r="S334" s="1643"/>
      <c r="T334" s="1643"/>
      <c r="U334" s="1643"/>
      <c r="V334" s="1643"/>
      <c r="W334" s="1643"/>
      <c r="X334" s="1643"/>
      <c r="Y334" s="1643"/>
      <c r="Z334" s="1643"/>
      <c r="AA334" s="1643"/>
      <c r="AB334" s="1643"/>
      <c r="AC334" s="1643"/>
      <c r="AD334" s="1643"/>
      <c r="AE334" s="1643"/>
      <c r="AF334" s="1643"/>
      <c r="AG334" s="1643"/>
      <c r="AH334" s="1643">
        <v>0</v>
      </c>
    </row>
    <row s="1643" customFormat="1" customHeight="1" ht="0.75" hidden="1">
      <c r="A335" s="1788"/>
      <c r="B335" s="1788"/>
      <c r="C335" s="377" t="s">
        <v>1214</v>
      </c>
      <c r="D335" s="2470"/>
      <c r="E335" s="2212"/>
      <c r="F335" s="2391"/>
      <c r="G335" s="408"/>
      <c r="H335" s="1508"/>
      <c r="I335" s="659"/>
      <c r="J335" s="579"/>
      <c r="K335" s="1508"/>
      <c r="L335" s="222"/>
      <c r="M335" s="349"/>
      <c r="N335" s="342"/>
      <c r="O335" s="1632"/>
      <c r="P335" s="1632"/>
      <c r="AH335" s="1639">
        <v>0</v>
      </c>
    </row>
    <row s="1643" customFormat="1" customHeight="1" ht="45" hidden="1">
      <c r="A336" s="1788" t="s">
        <v>203</v>
      </c>
      <c r="B336" s="1788" t="s">
        <v>204</v>
      </c>
      <c r="C336" s="377"/>
      <c r="D336" s="2470"/>
      <c r="E336" s="2212"/>
      <c r="F336" s="2391" t="str">
        <f>INDEX(PT_DIFFERENTIATION_VTAR,MATCH(A336,PT_DIFFERENTIATION_VTAR_ID,0))</f>
        <v>Тарифы на теплоноситель, поставляемый теплоснабжающими организациями потребителям, другим теплоснабжающим организациям</v>
      </c>
      <c r="G336" s="2435" t="str">
        <f>INDEX(PT_DIFFERENTIATION_NTAR,MATCH(B336,PT_DIFFERENTIATION_NTAR_ID,0))</f>
        <v>Тарифы на теплоноситель, поставляемый АО "ТЭК СПб" потребителям, расположенным на территории Санкт-Петербурга.
</v>
      </c>
      <c r="H336" s="1870"/>
      <c r="I336" s="1747"/>
      <c r="J336" s="1781"/>
      <c r="K336" s="1786"/>
      <c r="L336" s="1870" t="s">
        <v>349</v>
      </c>
      <c r="M336" s="349"/>
      <c r="N336" s="342"/>
      <c r="O336" s="1632"/>
      <c r="P336" s="1632"/>
      <c r="AH336" s="1639">
        <v>0</v>
      </c>
    </row>
    <row s="1643" customFormat="1" customHeight="1" ht="18.75" hidden="1">
      <c r="A337" s="1788"/>
      <c r="B337" s="1788"/>
      <c r="C337" s="377" t="s">
        <v>1204</v>
      </c>
      <c r="D337" s="2470"/>
      <c r="E337" s="2212"/>
      <c r="F337" s="2391"/>
      <c r="G337" s="2435"/>
      <c r="H337" s="1508"/>
      <c r="I337" s="659" t="s">
        <v>1203</v>
      </c>
      <c r="J337" s="579"/>
      <c r="K337" s="1508"/>
      <c r="L337" s="222"/>
      <c r="M337" s="349"/>
      <c r="N337" s="342"/>
      <c r="O337" s="1632"/>
      <c r="P337" s="1632"/>
      <c r="AH337" s="1639">
        <v>0</v>
      </c>
    </row>
    <row s="1643" customFormat="1" customHeight="1" ht="0.75" hidden="1">
      <c r="A338" s="1788"/>
      <c r="B338" s="1788"/>
      <c r="C338" s="377" t="s">
        <v>1214</v>
      </c>
      <c r="D338" s="2470"/>
      <c r="E338" s="2212"/>
      <c r="F338" s="2391"/>
      <c r="G338" s="408"/>
      <c r="H338" s="1508"/>
      <c r="I338" s="659"/>
      <c r="J338" s="579"/>
      <c r="K338" s="1508"/>
      <c r="L338" s="222"/>
      <c r="M338" s="349"/>
      <c r="N338" s="342"/>
      <c r="O338" s="1632"/>
      <c r="P338" s="1632"/>
      <c r="AH338" s="1639">
        <v>0</v>
      </c>
    </row>
    <row s="1643" customFormat="1" customHeight="1" ht="45" hidden="1">
      <c r="A339" s="1788" t="s">
        <v>212</v>
      </c>
      <c r="B339" s="1788" t="s">
        <v>213</v>
      </c>
      <c r="C339" s="377"/>
      <c r="D339" s="2470"/>
      <c r="E339" s="2212"/>
      <c r="F339" s="2391" t="str">
        <f>INDEX(PT_DIFFERENTIATION_VTAR,MATCH(A339,PT_DIFFERENTIATION_VTAR_ID,0))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9" s="2435" t="str">
        <f>INDEX(PT_DIFFERENTIATION_NTAR,MATCH(B339,PT_DIFFERENTIATION_NTAR_ID,0))</f>
        <v>Тарифы на горячую воду (горячее водоснабжение), поставляемую АО "ТЭК СПб" в открытых системах теплоснабжения потребителям, расположенным на территории Санкт-Петербурга 
</v>
      </c>
      <c r="H339" s="1870"/>
      <c r="I339" s="1747"/>
      <c r="J339" s="1781"/>
      <c r="K339" s="1786"/>
      <c r="L339" s="1870" t="s">
        <v>349</v>
      </c>
      <c r="M339" s="349"/>
      <c r="N339" s="342"/>
      <c r="O339" s="1632"/>
      <c r="P339" s="1632"/>
      <c r="AH339" s="1639">
        <v>0</v>
      </c>
    </row>
    <row s="1643" customFormat="1" customHeight="1" ht="18.75" hidden="1">
      <c r="A340" s="1788"/>
      <c r="B340" s="1788"/>
      <c r="C340" s="377" t="s">
        <v>1204</v>
      </c>
      <c r="D340" s="2470"/>
      <c r="E340" s="2212"/>
      <c r="F340" s="2391"/>
      <c r="G340" s="2435"/>
      <c r="H340" s="1508"/>
      <c r="I340" s="659" t="s">
        <v>1203</v>
      </c>
      <c r="J340" s="579"/>
      <c r="K340" s="1508"/>
      <c r="L340" s="222"/>
      <c r="M340" s="349"/>
      <c r="N340" s="342"/>
      <c r="O340" s="1632"/>
      <c r="P340" s="1632"/>
      <c r="AH340" s="1639">
        <v>0</v>
      </c>
    </row>
    <row s="1643" customFormat="1" customHeight="1" ht="0.75" hidden="1">
      <c r="A341" s="1788"/>
      <c r="B341" s="1788"/>
      <c r="C341" s="377" t="s">
        <v>1214</v>
      </c>
      <c r="D341" s="2470"/>
      <c r="E341" s="2212"/>
      <c r="F341" s="2391"/>
      <c r="G341" s="408"/>
      <c r="H341" s="1508"/>
      <c r="I341" s="659"/>
      <c r="J341" s="579"/>
      <c r="K341" s="1508"/>
      <c r="L341" s="222"/>
      <c r="M341" s="349"/>
      <c r="N341" s="342"/>
      <c r="O341" s="1632"/>
      <c r="P341" s="1632"/>
      <c r="AH341" s="1639">
        <v>0</v>
      </c>
    </row>
    <row s="1643" customFormat="1" customHeight="1" ht="18.75" hidden="1">
      <c r="A342" s="1788" t="s">
        <v>221</v>
      </c>
      <c r="B342" s="1788" t="s">
        <v>222</v>
      </c>
      <c r="C342" s="377"/>
      <c r="D342" s="2470"/>
      <c r="E342" s="2212"/>
      <c r="F342" s="2391" t="str">
        <f>INDEX(PT_DIFFERENTIATION_VTAR,MATCH(A342,PT_DIFFERENTIATION_VTAR_ID,0))</f>
        <v>Тарифы на услуги по передаче тепловой энергии</v>
      </c>
      <c r="G342" s="2435" t="str">
        <f>INDEX(PT_DIFFERENTIATION_NTAR,MATCH(B342,PT_DIFFERENTIATION_NTAR_ID,0))</f>
        <v>Тарифы на услуги по передаче тепловой энергии, теплоносителя по тепловым сетям АО "ТЭК СПб" на территории Санкт-Петербурга 
</v>
      </c>
      <c r="H342" s="1870"/>
      <c r="I342" s="1747"/>
      <c r="J342" s="1781"/>
      <c r="K342" s="1786"/>
      <c r="L342" s="1870" t="s">
        <v>349</v>
      </c>
      <c r="M342" s="349"/>
      <c r="N342" s="342"/>
      <c r="O342" s="1632"/>
      <c r="P342" s="1632"/>
      <c r="AH342" s="1639">
        <v>0</v>
      </c>
    </row>
    <row s="1643" customFormat="1" customHeight="1" ht="18.75" hidden="1">
      <c r="A343" s="1788"/>
      <c r="B343" s="1788"/>
      <c r="C343" s="377" t="s">
        <v>1204</v>
      </c>
      <c r="D343" s="2470"/>
      <c r="E343" s="2212"/>
      <c r="F343" s="2391"/>
      <c r="G343" s="2435"/>
      <c r="H343" s="1508"/>
      <c r="I343" s="659" t="s">
        <v>1203</v>
      </c>
      <c r="J343" s="579"/>
      <c r="K343" s="1508"/>
      <c r="L343" s="222"/>
      <c r="M343" s="349"/>
      <c r="N343" s="342"/>
      <c r="O343" s="1632"/>
      <c r="P343" s="1632"/>
      <c r="AH343" s="1639">
        <v>0</v>
      </c>
    </row>
    <row s="1643" customFormat="1" customHeight="1" ht="0.75" hidden="1">
      <c r="A344" s="1788"/>
      <c r="B344" s="1788"/>
      <c r="C344" s="377" t="s">
        <v>1214</v>
      </c>
      <c r="D344" s="2470"/>
      <c r="E344" s="2212"/>
      <c r="F344" s="2391"/>
      <c r="G344" s="408"/>
      <c r="H344" s="1508"/>
      <c r="I344" s="659"/>
      <c r="J344" s="579"/>
      <c r="K344" s="1508"/>
      <c r="L344" s="222"/>
      <c r="M344" s="349"/>
      <c r="N344" s="342"/>
      <c r="O344" s="1632"/>
      <c r="P344" s="1632"/>
      <c r="AH344" s="1639">
        <v>0</v>
      </c>
    </row>
    <row s="1643" customFormat="1" customHeight="1" ht="18.75" hidden="1">
      <c r="A345" s="1788" t="s">
        <v>227</v>
      </c>
      <c r="B345" s="1788" t="s">
        <v>228</v>
      </c>
      <c r="C345" s="377"/>
      <c r="D345" s="2470"/>
      <c r="E345" s="2212"/>
      <c r="F345" s="2391" t="str">
        <f>INDEX(PT_DIFFERENTIATION_VTAR,MATCH(A345,PT_DIFFERENTIATION_VTAR_ID,0))</f>
        <v>Тарифы на услуги по передаче теплоносителя</v>
      </c>
      <c r="G345" s="2435" t="str">
        <f>INDEX(PT_DIFFERENTIATION_NTAR,MATCH(B345,PT_DIFFERENTIATION_NTAR_ID,0))</f>
        <v/>
      </c>
      <c r="H345" s="1870"/>
      <c r="I345" s="1747"/>
      <c r="J345" s="1781"/>
      <c r="K345" s="1786"/>
      <c r="L345" s="1870" t="s">
        <v>349</v>
      </c>
      <c r="M345" s="349"/>
      <c r="N345" s="342"/>
      <c r="O345" s="1632"/>
      <c r="P345" s="1632"/>
      <c r="AH345" s="1639">
        <v>0</v>
      </c>
    </row>
    <row s="1643" customFormat="1" customHeight="1" ht="18.75" hidden="1">
      <c r="A346" s="1788"/>
      <c r="B346" s="1788"/>
      <c r="C346" s="377" t="s">
        <v>1204</v>
      </c>
      <c r="D346" s="2470"/>
      <c r="E346" s="2212"/>
      <c r="F346" s="2391"/>
      <c r="G346" s="2435"/>
      <c r="H346" s="1508"/>
      <c r="I346" s="659" t="s">
        <v>1203</v>
      </c>
      <c r="J346" s="579"/>
      <c r="K346" s="1508"/>
      <c r="L346" s="222"/>
      <c r="M346" s="349"/>
      <c r="N346" s="342"/>
      <c r="O346" s="1632"/>
      <c r="P346" s="1632"/>
      <c r="AH346" s="1639">
        <v>0</v>
      </c>
    </row>
    <row s="1643" customFormat="1" customHeight="1" ht="0.75" hidden="1">
      <c r="A347" s="1788"/>
      <c r="B347" s="1788"/>
      <c r="C347" s="377" t="s">
        <v>1214</v>
      </c>
      <c r="D347" s="2470"/>
      <c r="E347" s="2212"/>
      <c r="F347" s="2391"/>
      <c r="G347" s="408"/>
      <c r="H347" s="1508"/>
      <c r="I347" s="659"/>
      <c r="J347" s="579"/>
      <c r="K347" s="1508"/>
      <c r="L347" s="222"/>
      <c r="M347" s="349"/>
      <c r="N347" s="342"/>
      <c r="O347" s="1632"/>
      <c r="P347" s="1632"/>
      <c r="AH347" s="1639">
        <v>0</v>
      </c>
    </row>
    <row s="1643" customFormat="1" customHeight="1" ht="18.75" hidden="1">
      <c r="A348" s="1788" t="s">
        <v>236</v>
      </c>
      <c r="B348" s="1788" t="s">
        <v>237</v>
      </c>
      <c r="C348" s="377"/>
      <c r="D348" s="2470"/>
      <c r="E348" s="2212"/>
      <c r="F348" s="2391" t="str">
        <f>INDEX(PT_DIFFERENTIATION_VTAR,MATCH(A348,PT_DIFFERENTIATION_VTAR_ID,0))</f>
        <v>Плата за услуги по поддержанию резервной тепловой мощности при отсутствии потребления тепловой энергии</v>
      </c>
      <c r="G348" s="2435" t="str">
        <f>INDEX(PT_DIFFERENTIATION_NTAR,MATCH(B348,PT_DIFFERENTIATION_NTAR_ID,0))</f>
        <v>Плата за услуги по поддержанию резервной тепловой мощности АО "ТЭК СПб"
</v>
      </c>
      <c r="H348" s="1870"/>
      <c r="I348" s="1747"/>
      <c r="J348" s="1781"/>
      <c r="K348" s="1786"/>
      <c r="L348" s="1870" t="s">
        <v>349</v>
      </c>
      <c r="M348" s="349"/>
      <c r="N348" s="342"/>
      <c r="O348" s="1632"/>
      <c r="P348" s="1632"/>
      <c r="AH348" s="1639">
        <v>0</v>
      </c>
    </row>
    <row s="1643" customFormat="1" customHeight="1" ht="18.75" hidden="1">
      <c r="A349" s="1788"/>
      <c r="B349" s="1788"/>
      <c r="C349" s="377" t="s">
        <v>1204</v>
      </c>
      <c r="D349" s="2470"/>
      <c r="E349" s="2212"/>
      <c r="F349" s="2391"/>
      <c r="G349" s="2435"/>
      <c r="H349" s="1508"/>
      <c r="I349" s="659" t="s">
        <v>1203</v>
      </c>
      <c r="J349" s="579"/>
      <c r="K349" s="1508"/>
      <c r="L349" s="222"/>
      <c r="M349" s="349"/>
      <c r="N349" s="342"/>
      <c r="O349" s="1632"/>
      <c r="P349" s="1632"/>
      <c r="AH349" s="1639">
        <v>0</v>
      </c>
    </row>
    <row s="1643" customFormat="1" customHeight="1" ht="0.75" hidden="1">
      <c r="A350" s="1788"/>
      <c r="B350" s="1788"/>
      <c r="C350" s="377" t="s">
        <v>1214</v>
      </c>
      <c r="D350" s="2470"/>
      <c r="E350" s="2212"/>
      <c r="F350" s="2391"/>
      <c r="G350" s="408"/>
      <c r="H350" s="1508"/>
      <c r="I350" s="659"/>
      <c r="J350" s="579"/>
      <c r="K350" s="1508"/>
      <c r="L350" s="222"/>
      <c r="M350" s="349"/>
      <c r="N350" s="342"/>
      <c r="O350" s="1632"/>
      <c r="P350" s="1632"/>
      <c r="AH350" s="1639">
        <v>0</v>
      </c>
    </row>
    <row s="1643" customFormat="1" customHeight="1" ht="18.75" hidden="1">
      <c r="A351" s="1788" t="s">
        <v>242</v>
      </c>
      <c r="B351" s="1788" t="s">
        <v>243</v>
      </c>
      <c r="C351" s="377"/>
      <c r="D351" s="2470"/>
      <c r="E351" s="2212"/>
      <c r="F351" s="2391" t="str">
        <f>INDEX(PT_DIFFERENTIATION_VTAR,MATCH(A351,PT_DIFFERENTIATION_VTAR_ID,0))</f>
        <v>Плата за подключение (технологическое присоединение) к системе теплоснабжения</v>
      </c>
      <c r="G351" s="2435" t="str">
        <f>INDEX(PT_DIFFERENTIATION_NTAR,MATCH(B351,PT_DIFFERENTIATION_NTAR_ID,0))</f>
        <v/>
      </c>
      <c r="H351" s="1870"/>
      <c r="I351" s="1747"/>
      <c r="J351" s="1781"/>
      <c r="K351" s="1786"/>
      <c r="L351" s="1870" t="s">
        <v>349</v>
      </c>
      <c r="M351" s="349"/>
      <c r="N351" s="342"/>
      <c r="O351" s="1632"/>
      <c r="P351" s="1632"/>
      <c r="AH351" s="1639">
        <v>0</v>
      </c>
    </row>
    <row s="1643" customFormat="1" customHeight="1" ht="18.75" hidden="1">
      <c r="A352" s="1788"/>
      <c r="B352" s="1788"/>
      <c r="C352" s="377" t="s">
        <v>1204</v>
      </c>
      <c r="D352" s="2470"/>
      <c r="E352" s="2212"/>
      <c r="F352" s="2391"/>
      <c r="G352" s="2435"/>
      <c r="H352" s="1508"/>
      <c r="I352" s="659" t="s">
        <v>1203</v>
      </c>
      <c r="J352" s="579"/>
      <c r="K352" s="1508"/>
      <c r="L352" s="222"/>
      <c r="M352" s="349"/>
      <c r="N352" s="342"/>
      <c r="O352" s="1632"/>
      <c r="P352" s="1632"/>
      <c r="AH352" s="1639">
        <v>0</v>
      </c>
    </row>
    <row s="1643" customFormat="1" customHeight="1" ht="0.75" hidden="1">
      <c r="A353" s="1788"/>
      <c r="B353" s="1788"/>
      <c r="C353" s="377" t="s">
        <v>1214</v>
      </c>
      <c r="D353" s="2470"/>
      <c r="E353" s="2212"/>
      <c r="F353" s="2391"/>
      <c r="G353" s="408"/>
      <c r="H353" s="1508"/>
      <c r="I353" s="659"/>
      <c r="J353" s="579"/>
      <c r="K353" s="1508"/>
      <c r="L353" s="222"/>
      <c r="M353" s="349"/>
      <c r="N353" s="342"/>
      <c r="O353" s="1632"/>
      <c r="P353" s="1632"/>
      <c r="AH353" s="1639">
        <v>0</v>
      </c>
    </row>
    <row s="1643" customFormat="1" customHeight="1" ht="18.75" hidden="1">
      <c r="A354" s="1788" t="s">
        <v>248</v>
      </c>
      <c r="B354" s="1788" t="s">
        <v>249</v>
      </c>
      <c r="C354" s="377"/>
      <c r="D354" s="2470"/>
      <c r="E354" s="2212"/>
      <c r="F354" s="2391" t="str">
        <f>INDEX(PT_DIFFERENTIATION_VTAR,MATCH(A354,PT_DIFFERENTIATION_VTAR_ID,0))</f>
        <v>Плата за подключение (технологическое присоединение) к системе теплоснабжения (индивидуальная)</v>
      </c>
      <c r="G354" s="2435" t="str">
        <f>INDEX(PT_DIFFERENTIATION_NTAR,MATCH(B354,PT_DIFFERENTIATION_NTAR_ID,0))</f>
        <v/>
      </c>
      <c r="H354" s="1997"/>
      <c r="I354" s="1747"/>
      <c r="J354" s="1781"/>
      <c r="K354" s="1786"/>
      <c r="L354" s="1997" t="s">
        <v>349</v>
      </c>
      <c r="M354" s="349"/>
      <c r="N354" s="342"/>
      <c r="O354" s="1632"/>
      <c r="P354" s="1632"/>
      <c r="AH354" s="1639">
        <v>0</v>
      </c>
    </row>
    <row s="1643" customFormat="1" customHeight="1" ht="18.75" hidden="1">
      <c r="A355" s="1788"/>
      <c r="B355" s="1788"/>
      <c r="C355" s="377" t="s">
        <v>1204</v>
      </c>
      <c r="D355" s="2470"/>
      <c r="E355" s="2212"/>
      <c r="F355" s="2391"/>
      <c r="G355" s="2435"/>
      <c r="H355" s="1508"/>
      <c r="I355" s="659" t="s">
        <v>1203</v>
      </c>
      <c r="J355" s="579"/>
      <c r="K355" s="1508"/>
      <c r="L355" s="222"/>
      <c r="M355" s="349"/>
      <c r="N355" s="342"/>
      <c r="O355" s="1632"/>
      <c r="P355" s="1632"/>
      <c r="AH355" s="1639">
        <v>0</v>
      </c>
    </row>
    <row s="1643" customFormat="1" customHeight="1" ht="0.75" hidden="1">
      <c r="A356" s="1788"/>
      <c r="B356" s="1788"/>
      <c r="C356" s="377" t="s">
        <v>1214</v>
      </c>
      <c r="D356" s="2470"/>
      <c r="E356" s="2212"/>
      <c r="F356" s="2391"/>
      <c r="G356" s="408"/>
      <c r="H356" s="1508"/>
      <c r="I356" s="659"/>
      <c r="J356" s="579"/>
      <c r="K356" s="1508"/>
      <c r="L356" s="222"/>
      <c r="M356" s="349"/>
      <c r="N356" s="342"/>
      <c r="O356" s="1632"/>
      <c r="P356" s="1632"/>
      <c r="AH356" s="1639">
        <v>0</v>
      </c>
    </row>
    <row s="1643" customFormat="1" customHeight="1" ht="18.75" hidden="1">
      <c r="A357" s="1788" t="s">
        <v>268</v>
      </c>
      <c r="B357" s="1788" t="s">
        <v>269</v>
      </c>
      <c r="C357" s="377"/>
      <c r="D357" s="2470"/>
      <c r="E357" s="2212"/>
      <c r="F357" s="2391" t="str">
        <f>INDEX(PT_DIFFERENTIATION_VTAR,MATCH(A357,PT_DIFFERENTIATION_VTAR_ID,0))</f>
        <v>Тариф на питьевую воду (питьевое водоснабжение)</v>
      </c>
      <c r="G357" s="2435" t="str">
        <f>INDEX(PT_DIFFERENTIATION_NTAR,MATCH(B357,PT_DIFFERENTIATION_NTAR_ID,0))</f>
        <v/>
      </c>
      <c r="H357" s="1870"/>
      <c r="I357" s="1747"/>
      <c r="J357" s="1781"/>
      <c r="K357" s="1786"/>
      <c r="L357" s="1870" t="s">
        <v>349</v>
      </c>
      <c r="M357" s="349"/>
      <c r="N357" s="342"/>
      <c r="O357" s="1632"/>
      <c r="P357" s="1632"/>
      <c r="AH357" s="1639">
        <v>0</v>
      </c>
    </row>
    <row s="1643" customFormat="1" customHeight="1" ht="18.75" hidden="1">
      <c r="A358" s="1788"/>
      <c r="B358" s="1788"/>
      <c r="C358" s="377" t="s">
        <v>1204</v>
      </c>
      <c r="D358" s="2470"/>
      <c r="E358" s="2212"/>
      <c r="F358" s="2391"/>
      <c r="G358" s="2435"/>
      <c r="H358" s="1508"/>
      <c r="I358" s="659" t="s">
        <v>1203</v>
      </c>
      <c r="J358" s="579"/>
      <c r="K358" s="1508"/>
      <c r="L358" s="222"/>
      <c r="M358" s="349"/>
      <c r="N358" s="342"/>
      <c r="O358" s="1632"/>
      <c r="P358" s="1632"/>
      <c r="AH358" s="1639">
        <v>0</v>
      </c>
    </row>
    <row s="1643" customFormat="1" customHeight="1" ht="0.75" hidden="1">
      <c r="A359" s="1788"/>
      <c r="B359" s="1788"/>
      <c r="C359" s="377" t="s">
        <v>1214</v>
      </c>
      <c r="D359" s="2470"/>
      <c r="E359" s="2212"/>
      <c r="F359" s="2391"/>
      <c r="G359" s="408"/>
      <c r="H359" s="1508"/>
      <c r="I359" s="659"/>
      <c r="J359" s="579"/>
      <c r="K359" s="1508"/>
      <c r="L359" s="222"/>
      <c r="M359" s="349"/>
      <c r="N359" s="342"/>
      <c r="O359" s="1632"/>
      <c r="P359" s="1632"/>
      <c r="AH359" s="1639">
        <v>0</v>
      </c>
    </row>
    <row s="1643" customFormat="1" customHeight="1" ht="18.75" hidden="1">
      <c r="A360" s="1788" t="s">
        <v>273</v>
      </c>
      <c r="B360" s="1788" t="s">
        <v>274</v>
      </c>
      <c r="C360" s="377"/>
      <c r="D360" s="2470"/>
      <c r="E360" s="2212"/>
      <c r="F360" s="2391" t="str">
        <f>INDEX(PT_DIFFERENTIATION_VTAR,MATCH(A360,PT_DIFFERENTIATION_VTAR_ID,0))</f>
        <v>Тариф на техническую воду</v>
      </c>
      <c r="G360" s="2435" t="str">
        <f>INDEX(PT_DIFFERENTIATION_NTAR,MATCH(B360,PT_DIFFERENTIATION_NTAR_ID,0))</f>
        <v/>
      </c>
      <c r="H360" s="1870"/>
      <c r="I360" s="1747"/>
      <c r="J360" s="1781"/>
      <c r="K360" s="1786"/>
      <c r="L360" s="1870" t="s">
        <v>349</v>
      </c>
      <c r="M360" s="349"/>
      <c r="N360" s="342"/>
      <c r="O360" s="1632"/>
      <c r="P360" s="1632"/>
      <c r="AH360" s="1639">
        <v>0</v>
      </c>
    </row>
    <row s="1643" customFormat="1" customHeight="1" ht="18.75" hidden="1">
      <c r="A361" s="1788"/>
      <c r="B361" s="1788"/>
      <c r="C361" s="377" t="s">
        <v>1204</v>
      </c>
      <c r="D361" s="2470"/>
      <c r="E361" s="2212"/>
      <c r="F361" s="2391"/>
      <c r="G361" s="2435"/>
      <c r="H361" s="1508"/>
      <c r="I361" s="659" t="s">
        <v>1203</v>
      </c>
      <c r="J361" s="579"/>
      <c r="K361" s="1508"/>
      <c r="L361" s="222"/>
      <c r="M361" s="349"/>
      <c r="N361" s="342"/>
      <c r="O361" s="1632"/>
      <c r="P361" s="1632"/>
      <c r="AH361" s="1639">
        <v>0</v>
      </c>
    </row>
    <row s="1643" customFormat="1" customHeight="1" ht="0.75" hidden="1">
      <c r="A362" s="1788"/>
      <c r="B362" s="1788"/>
      <c r="C362" s="377" t="s">
        <v>1214</v>
      </c>
      <c r="D362" s="2470"/>
      <c r="E362" s="2212"/>
      <c r="F362" s="2391"/>
      <c r="G362" s="408"/>
      <c r="H362" s="1508"/>
      <c r="I362" s="659"/>
      <c r="J362" s="579"/>
      <c r="K362" s="1508"/>
      <c r="L362" s="222"/>
      <c r="M362" s="349"/>
      <c r="N362" s="342"/>
      <c r="O362" s="1632"/>
      <c r="P362" s="1632"/>
      <c r="AH362" s="1639">
        <v>0</v>
      </c>
    </row>
    <row s="1643" customFormat="1" customHeight="1" ht="18.75" hidden="1">
      <c r="A363" s="1788" t="s">
        <v>278</v>
      </c>
      <c r="B363" s="1788" t="s">
        <v>279</v>
      </c>
      <c r="C363" s="377"/>
      <c r="D363" s="2470"/>
      <c r="E363" s="2212"/>
      <c r="F363" s="2391" t="str">
        <f>INDEX(PT_DIFFERENTIATION_VTAR,MATCH(A363,PT_DIFFERENTIATION_VTAR_ID,0))</f>
        <v>Тариф на транспортировку воды</v>
      </c>
      <c r="G363" s="2435" t="str">
        <f>INDEX(PT_DIFFERENTIATION_NTAR,MATCH(B363,PT_DIFFERENTIATION_NTAR_ID,0))</f>
        <v/>
      </c>
      <c r="H363" s="1870"/>
      <c r="I363" s="1747"/>
      <c r="J363" s="1781"/>
      <c r="K363" s="1786"/>
      <c r="L363" s="1870" t="s">
        <v>349</v>
      </c>
      <c r="M363" s="349"/>
      <c r="N363" s="342"/>
      <c r="O363" s="1632"/>
      <c r="P363" s="1632"/>
      <c r="AH363" s="1639">
        <v>0</v>
      </c>
    </row>
    <row s="1643" customFormat="1" customHeight="1" ht="18.75" hidden="1">
      <c r="A364" s="1788"/>
      <c r="B364" s="1788"/>
      <c r="C364" s="377" t="s">
        <v>1204</v>
      </c>
      <c r="D364" s="2470"/>
      <c r="E364" s="2212"/>
      <c r="F364" s="2391"/>
      <c r="G364" s="2435"/>
      <c r="H364" s="1508"/>
      <c r="I364" s="659" t="s">
        <v>1203</v>
      </c>
      <c r="J364" s="579"/>
      <c r="K364" s="1508"/>
      <c r="L364" s="222"/>
      <c r="M364" s="349"/>
      <c r="N364" s="342"/>
      <c r="O364" s="1632"/>
      <c r="P364" s="1632"/>
      <c r="AH364" s="1639">
        <v>0</v>
      </c>
    </row>
    <row s="1643" customFormat="1" customHeight="1" ht="0.75" hidden="1">
      <c r="A365" s="1788"/>
      <c r="B365" s="1788"/>
      <c r="C365" s="377" t="s">
        <v>1214</v>
      </c>
      <c r="D365" s="2470"/>
      <c r="E365" s="2212"/>
      <c r="F365" s="2391"/>
      <c r="G365" s="408"/>
      <c r="H365" s="1508"/>
      <c r="I365" s="659"/>
      <c r="J365" s="579"/>
      <c r="K365" s="1508"/>
      <c r="L365" s="222"/>
      <c r="M365" s="349"/>
      <c r="N365" s="342"/>
      <c r="O365" s="1632"/>
      <c r="P365" s="1632"/>
      <c r="AH365" s="1639">
        <v>0</v>
      </c>
    </row>
    <row s="1643" customFormat="1" customHeight="1" ht="18.75" hidden="1">
      <c r="A366" s="1788" t="s">
        <v>283</v>
      </c>
      <c r="B366" s="1788" t="s">
        <v>284</v>
      </c>
      <c r="C366" s="377"/>
      <c r="D366" s="2470"/>
      <c r="E366" s="2212"/>
      <c r="F366" s="2391" t="str">
        <f>INDEX(PT_DIFFERENTIATION_VTAR,MATCH(A366,PT_DIFFERENTIATION_VTAR_ID,0))</f>
        <v>Тариф на подвоз воды</v>
      </c>
      <c r="G366" s="2435" t="str">
        <f>INDEX(PT_DIFFERENTIATION_NTAR,MATCH(B366,PT_DIFFERENTIATION_NTAR_ID,0))</f>
        <v/>
      </c>
      <c r="H366" s="1870"/>
      <c r="I366" s="1747"/>
      <c r="J366" s="1781"/>
      <c r="K366" s="1786"/>
      <c r="L366" s="1870" t="s">
        <v>349</v>
      </c>
      <c r="M366" s="349"/>
      <c r="N366" s="342"/>
      <c r="O366" s="1632"/>
      <c r="P366" s="1632"/>
      <c r="AH366" s="1639">
        <v>0</v>
      </c>
    </row>
    <row s="1643" customFormat="1" customHeight="1" ht="18.75" hidden="1">
      <c r="A367" s="1788"/>
      <c r="B367" s="1788"/>
      <c r="C367" s="377" t="s">
        <v>1204</v>
      </c>
      <c r="D367" s="2470"/>
      <c r="E367" s="2212"/>
      <c r="F367" s="2391"/>
      <c r="G367" s="2435"/>
      <c r="H367" s="1508"/>
      <c r="I367" s="659" t="s">
        <v>1203</v>
      </c>
      <c r="J367" s="579"/>
      <c r="K367" s="1508"/>
      <c r="L367" s="222"/>
      <c r="M367" s="349"/>
      <c r="N367" s="342"/>
      <c r="O367" s="1632"/>
      <c r="P367" s="1632"/>
      <c r="AH367" s="1639">
        <v>0</v>
      </c>
    </row>
    <row s="1643" customFormat="1" customHeight="1" ht="0.75" hidden="1">
      <c r="A368" s="1788"/>
      <c r="B368" s="1788"/>
      <c r="C368" s="377" t="s">
        <v>1214</v>
      </c>
      <c r="D368" s="2470"/>
      <c r="E368" s="2212"/>
      <c r="F368" s="2391"/>
      <c r="G368" s="408"/>
      <c r="H368" s="1508"/>
      <c r="I368" s="659"/>
      <c r="J368" s="579"/>
      <c r="K368" s="1508"/>
      <c r="L368" s="222"/>
      <c r="M368" s="349"/>
      <c r="N368" s="342"/>
      <c r="O368" s="1632"/>
      <c r="P368" s="1632"/>
      <c r="AH368" s="1639">
        <v>0</v>
      </c>
    </row>
    <row s="1643" customFormat="1" customHeight="1" ht="18.75" hidden="1">
      <c r="A369" s="1788" t="s">
        <v>288</v>
      </c>
      <c r="B369" s="1788" t="s">
        <v>289</v>
      </c>
      <c r="C369" s="377"/>
      <c r="D369" s="2470"/>
      <c r="E369" s="2212"/>
      <c r="F369" s="2391" t="str">
        <f>INDEX(PT_DIFFERENTIATION_VTAR,MATCH(A369,PT_DIFFERENTIATION_VTAR_ID,0))</f>
        <v>Тариф на подключение (технологическое присоединение) к централизованной системе холодного водоснабжения</v>
      </c>
      <c r="G369" s="2435" t="str">
        <f>INDEX(PT_DIFFERENTIATION_NTAR,MATCH(B369,PT_DIFFERENTIATION_NTAR_ID,0))</f>
        <v/>
      </c>
      <c r="H369" s="1870"/>
      <c r="I369" s="1747"/>
      <c r="J369" s="1781"/>
      <c r="K369" s="1786"/>
      <c r="L369" s="1870" t="s">
        <v>349</v>
      </c>
      <c r="M369" s="349"/>
      <c r="N369" s="342"/>
      <c r="O369" s="1632"/>
      <c r="P369" s="1632"/>
      <c r="AH369" s="1639">
        <v>0</v>
      </c>
    </row>
    <row s="1643" customFormat="1" customHeight="1" ht="18.75" hidden="1">
      <c r="A370" s="1788"/>
      <c r="B370" s="1788"/>
      <c r="C370" s="377" t="s">
        <v>1204</v>
      </c>
      <c r="D370" s="2470"/>
      <c r="E370" s="2212"/>
      <c r="F370" s="2391"/>
      <c r="G370" s="2435"/>
      <c r="H370" s="1508"/>
      <c r="I370" s="659" t="s">
        <v>1203</v>
      </c>
      <c r="J370" s="579"/>
      <c r="K370" s="1508"/>
      <c r="L370" s="222"/>
      <c r="M370" s="349"/>
      <c r="N370" s="342"/>
      <c r="O370" s="1632"/>
      <c r="P370" s="1632"/>
      <c r="AH370" s="1639">
        <v>0</v>
      </c>
    </row>
    <row s="1643" customFormat="1" customHeight="1" ht="0.75" hidden="1">
      <c r="A371" s="1788"/>
      <c r="B371" s="1788"/>
      <c r="C371" s="377" t="s">
        <v>1214</v>
      </c>
      <c r="D371" s="2470"/>
      <c r="E371" s="2212"/>
      <c r="F371" s="2391"/>
      <c r="G371" s="408"/>
      <c r="H371" s="1508"/>
      <c r="I371" s="659"/>
      <c r="J371" s="579"/>
      <c r="K371" s="1508"/>
      <c r="L371" s="222"/>
      <c r="M371" s="349"/>
      <c r="N371" s="342"/>
      <c r="O371" s="1632"/>
      <c r="P371" s="1632"/>
      <c r="AH371" s="1639">
        <v>0</v>
      </c>
    </row>
    <row s="1643" customFormat="1" customHeight="1" ht="18.75" hidden="1">
      <c r="A372" s="1788" t="s">
        <v>293</v>
      </c>
      <c r="B372" s="1788" t="s">
        <v>294</v>
      </c>
      <c r="C372" s="377"/>
      <c r="D372" s="2470"/>
      <c r="E372" s="2212"/>
      <c r="F372" s="2391" t="str">
        <f>INDEX(PT_DIFFERENTIATION_VTAR,MATCH(A372,PT_DIFFERENTIATION_VTAR_ID,0))</f>
        <v>Тариф на горячую воду (горячее водоснабжение)</v>
      </c>
      <c r="G372" s="2435" t="str">
        <f>INDEX(PT_DIFFERENTIATION_NTAR,MATCH(B372,PT_DIFFERENTIATION_NTAR_ID,0))</f>
        <v/>
      </c>
      <c r="H372" s="1870"/>
      <c r="I372" s="1747"/>
      <c r="J372" s="1781"/>
      <c r="K372" s="1786"/>
      <c r="L372" s="1870" t="s">
        <v>349</v>
      </c>
      <c r="M372" s="349"/>
      <c r="N372" s="342"/>
      <c r="O372" s="1632"/>
      <c r="P372" s="1632"/>
      <c r="AH372" s="1639">
        <v>0</v>
      </c>
    </row>
    <row s="1643" customFormat="1" customHeight="1" ht="18.75" hidden="1">
      <c r="A373" s="1788"/>
      <c r="B373" s="1788"/>
      <c r="C373" s="377" t="s">
        <v>1204</v>
      </c>
      <c r="D373" s="2470"/>
      <c r="E373" s="2212"/>
      <c r="F373" s="2391"/>
      <c r="G373" s="2435"/>
      <c r="H373" s="1508"/>
      <c r="I373" s="659" t="s">
        <v>1203</v>
      </c>
      <c r="J373" s="579"/>
      <c r="K373" s="1508"/>
      <c r="L373" s="222"/>
      <c r="M373" s="349"/>
      <c r="N373" s="342"/>
      <c r="O373" s="1632"/>
      <c r="P373" s="1632"/>
      <c r="AH373" s="1639">
        <v>0</v>
      </c>
    </row>
    <row s="1643" customFormat="1" customHeight="1" ht="0.75" hidden="1">
      <c r="A374" s="1788"/>
      <c r="B374" s="1788"/>
      <c r="C374" s="377" t="s">
        <v>1214</v>
      </c>
      <c r="D374" s="2470"/>
      <c r="E374" s="2212"/>
      <c r="F374" s="2391"/>
      <c r="G374" s="408"/>
      <c r="H374" s="1508"/>
      <c r="I374" s="659"/>
      <c r="J374" s="579"/>
      <c r="K374" s="1508"/>
      <c r="L374" s="222"/>
      <c r="M374" s="349"/>
      <c r="N374" s="342"/>
      <c r="O374" s="1632"/>
      <c r="P374" s="1632"/>
      <c r="AH374" s="1639">
        <v>0</v>
      </c>
    </row>
    <row s="1643" customFormat="1" customHeight="1" ht="18.75" hidden="1">
      <c r="A375" s="1788" t="s">
        <v>298</v>
      </c>
      <c r="B375" s="1788" t="s">
        <v>299</v>
      </c>
      <c r="C375" s="377"/>
      <c r="D375" s="2470"/>
      <c r="E375" s="2212"/>
      <c r="F375" s="2391" t="str">
        <f>INDEX(PT_DIFFERENTIATION_VTAR,MATCH(A375,PT_DIFFERENTIATION_VTAR_ID,0))</f>
        <v>Тариф на транспортировку горячей воды</v>
      </c>
      <c r="G375" s="2435" t="str">
        <f>INDEX(PT_DIFFERENTIATION_NTAR,MATCH(B375,PT_DIFFERENTIATION_NTAR_ID,0))</f>
        <v/>
      </c>
      <c r="H375" s="1870"/>
      <c r="I375" s="1747"/>
      <c r="J375" s="1781"/>
      <c r="K375" s="1786"/>
      <c r="L375" s="1870" t="s">
        <v>349</v>
      </c>
      <c r="M375" s="349"/>
      <c r="N375" s="342"/>
      <c r="O375" s="1632"/>
      <c r="P375" s="1632"/>
      <c r="AH375" s="1639">
        <v>0</v>
      </c>
    </row>
    <row s="1643" customFormat="1" customHeight="1" ht="18.75" hidden="1">
      <c r="A376" s="1788"/>
      <c r="B376" s="1788"/>
      <c r="C376" s="377" t="s">
        <v>1204</v>
      </c>
      <c r="D376" s="2470"/>
      <c r="E376" s="2212"/>
      <c r="F376" s="2391"/>
      <c r="G376" s="2435"/>
      <c r="H376" s="1508"/>
      <c r="I376" s="659" t="s">
        <v>1203</v>
      </c>
      <c r="J376" s="579"/>
      <c r="K376" s="1508"/>
      <c r="L376" s="222"/>
      <c r="M376" s="349"/>
      <c r="N376" s="342"/>
      <c r="O376" s="1632"/>
      <c r="P376" s="1632"/>
      <c r="AH376" s="1639">
        <v>0</v>
      </c>
    </row>
    <row s="1643" customFormat="1" customHeight="1" ht="0.75" hidden="1">
      <c r="A377" s="1788"/>
      <c r="B377" s="1788"/>
      <c r="C377" s="377" t="s">
        <v>1214</v>
      </c>
      <c r="D377" s="2470"/>
      <c r="E377" s="2212"/>
      <c r="F377" s="2391"/>
      <c r="G377" s="408"/>
      <c r="H377" s="1508"/>
      <c r="I377" s="659"/>
      <c r="J377" s="579"/>
      <c r="K377" s="1508"/>
      <c r="L377" s="222"/>
      <c r="M377" s="349"/>
      <c r="N377" s="342"/>
      <c r="O377" s="1632"/>
      <c r="P377" s="1632"/>
      <c r="AH377" s="1639">
        <v>0</v>
      </c>
    </row>
    <row s="1643" customFormat="1" customHeight="1" ht="18.75" hidden="1">
      <c r="A378" s="1788" t="s">
        <v>303</v>
      </c>
      <c r="B378" s="1788" t="s">
        <v>304</v>
      </c>
      <c r="C378" s="377"/>
      <c r="D378" s="2470"/>
      <c r="E378" s="2212"/>
      <c r="F378" s="2391" t="str">
        <f>INDEX(PT_DIFFERENTIATION_VTAR,MATCH(A378,PT_DIFFERENTIATION_VTAR_ID,0))</f>
        <v>Тариф на подключение (технологическое присоединение) к централизованной системе горячего водоснабжения</v>
      </c>
      <c r="G378" s="2435" t="str">
        <f>INDEX(PT_DIFFERENTIATION_NTAR,MATCH(B378,PT_DIFFERENTIATION_NTAR_ID,0))</f>
        <v/>
      </c>
      <c r="H378" s="1870"/>
      <c r="I378" s="1747"/>
      <c r="J378" s="1781"/>
      <c r="K378" s="1786"/>
      <c r="L378" s="1870" t="s">
        <v>349</v>
      </c>
      <c r="M378" s="349"/>
      <c r="N378" s="342"/>
      <c r="O378" s="1632"/>
      <c r="P378" s="1632"/>
      <c r="AH378" s="1639">
        <v>0</v>
      </c>
    </row>
    <row s="1643" customFormat="1" customHeight="1" ht="18.75" hidden="1">
      <c r="A379" s="1788"/>
      <c r="B379" s="1788"/>
      <c r="C379" s="377" t="s">
        <v>1204</v>
      </c>
      <c r="D379" s="2470"/>
      <c r="E379" s="2212"/>
      <c r="F379" s="2391"/>
      <c r="G379" s="2435"/>
      <c r="H379" s="1508"/>
      <c r="I379" s="659" t="s">
        <v>1203</v>
      </c>
      <c r="J379" s="579"/>
      <c r="K379" s="1508"/>
      <c r="L379" s="222"/>
      <c r="M379" s="349"/>
      <c r="N379" s="342"/>
      <c r="O379" s="1632"/>
      <c r="P379" s="1632"/>
      <c r="AH379" s="1639">
        <v>0</v>
      </c>
    </row>
    <row s="1643" customFormat="1" customHeight="1" ht="0.75" hidden="1">
      <c r="A380" s="1788"/>
      <c r="B380" s="1788"/>
      <c r="C380" s="377" t="s">
        <v>1214</v>
      </c>
      <c r="D380" s="2470"/>
      <c r="E380" s="2212"/>
      <c r="F380" s="2391"/>
      <c r="G380" s="408"/>
      <c r="H380" s="1508"/>
      <c r="I380" s="659"/>
      <c r="J380" s="579"/>
      <c r="K380" s="1508"/>
      <c r="L380" s="222"/>
      <c r="M380" s="349"/>
      <c r="N380" s="342"/>
      <c r="O380" s="1632"/>
      <c r="P380" s="1632"/>
      <c r="AH380" s="1639">
        <v>0</v>
      </c>
    </row>
    <row s="1643" customFormat="1" customHeight="1" ht="18.75" hidden="1">
      <c r="A381" s="1788" t="s">
        <v>308</v>
      </c>
      <c r="B381" s="1788" t="s">
        <v>309</v>
      </c>
      <c r="C381" s="377"/>
      <c r="D381" s="2470"/>
      <c r="E381" s="2212"/>
      <c r="F381" s="2391" t="str">
        <f>INDEX(PT_DIFFERENTIATION_VTAR,MATCH(A381,PT_DIFFERENTIATION_VTAR_ID,0))</f>
        <v>Тариф на водоотведение</v>
      </c>
      <c r="G381" s="2435" t="str">
        <f>INDEX(PT_DIFFERENTIATION_NTAR,MATCH(B381,PT_DIFFERENTIATION_NTAR_ID,0))</f>
        <v/>
      </c>
      <c r="H381" s="1870"/>
      <c r="I381" s="1747"/>
      <c r="J381" s="1781"/>
      <c r="K381" s="1786"/>
      <c r="L381" s="1870" t="s">
        <v>349</v>
      </c>
      <c r="M381" s="349"/>
      <c r="N381" s="342"/>
      <c r="O381" s="1632"/>
      <c r="P381" s="1632"/>
      <c r="AH381" s="1639">
        <v>0</v>
      </c>
    </row>
    <row s="1643" customFormat="1" customHeight="1" ht="18.75" hidden="1">
      <c r="A382" s="1788"/>
      <c r="B382" s="1788"/>
      <c r="C382" s="377" t="s">
        <v>1204</v>
      </c>
      <c r="D382" s="2470"/>
      <c r="E382" s="2212"/>
      <c r="F382" s="2391"/>
      <c r="G382" s="2435"/>
      <c r="H382" s="1508"/>
      <c r="I382" s="659" t="s">
        <v>1203</v>
      </c>
      <c r="J382" s="579"/>
      <c r="K382" s="1508"/>
      <c r="L382" s="222"/>
      <c r="M382" s="349"/>
      <c r="N382" s="342"/>
      <c r="O382" s="1632"/>
      <c r="P382" s="1632"/>
      <c r="AH382" s="1639">
        <v>0</v>
      </c>
    </row>
    <row s="1643" customFormat="1" customHeight="1" ht="0.75" hidden="1">
      <c r="A383" s="1788"/>
      <c r="B383" s="1788"/>
      <c r="C383" s="377" t="s">
        <v>1214</v>
      </c>
      <c r="D383" s="2470"/>
      <c r="E383" s="2212"/>
      <c r="F383" s="2391"/>
      <c r="G383" s="408"/>
      <c r="H383" s="1508"/>
      <c r="I383" s="659"/>
      <c r="J383" s="579"/>
      <c r="K383" s="1508"/>
      <c r="L383" s="222"/>
      <c r="M383" s="349"/>
      <c r="N383" s="342"/>
      <c r="O383" s="1632"/>
      <c r="P383" s="1632"/>
      <c r="AH383" s="1639">
        <v>0</v>
      </c>
    </row>
    <row s="1643" customFormat="1" customHeight="1" ht="18.75" hidden="1">
      <c r="A384" s="1788" t="s">
        <v>313</v>
      </c>
      <c r="B384" s="1788" t="s">
        <v>314</v>
      </c>
      <c r="C384" s="377"/>
      <c r="D384" s="2470"/>
      <c r="E384" s="2212"/>
      <c r="F384" s="2391" t="str">
        <f>INDEX(PT_DIFFERENTIATION_VTAR,MATCH(A384,PT_DIFFERENTIATION_VTAR_ID,0))</f>
        <v>Тариф на транспортировку сточных вод</v>
      </c>
      <c r="G384" s="2435" t="str">
        <f>INDEX(PT_DIFFERENTIATION_NTAR,MATCH(B384,PT_DIFFERENTIATION_NTAR_ID,0))</f>
        <v/>
      </c>
      <c r="H384" s="1870"/>
      <c r="I384" s="1747"/>
      <c r="J384" s="1781"/>
      <c r="K384" s="1786"/>
      <c r="L384" s="1870" t="s">
        <v>349</v>
      </c>
      <c r="M384" s="349"/>
      <c r="N384" s="342"/>
      <c r="O384" s="1632"/>
      <c r="P384" s="1632"/>
      <c r="AH384" s="1639">
        <v>0</v>
      </c>
    </row>
    <row s="1643" customFormat="1" customHeight="1" ht="18.75" hidden="1">
      <c r="A385" s="1788"/>
      <c r="B385" s="1788"/>
      <c r="C385" s="377" t="s">
        <v>1204</v>
      </c>
      <c r="D385" s="2470"/>
      <c r="E385" s="2212"/>
      <c r="F385" s="2391"/>
      <c r="G385" s="2435"/>
      <c r="H385" s="1508"/>
      <c r="I385" s="659" t="s">
        <v>1203</v>
      </c>
      <c r="J385" s="579"/>
      <c r="K385" s="1508"/>
      <c r="L385" s="222"/>
      <c r="M385" s="349"/>
      <c r="N385" s="342"/>
      <c r="O385" s="1632"/>
      <c r="P385" s="1632"/>
      <c r="AH385" s="1639">
        <v>0</v>
      </c>
    </row>
    <row s="1643" customFormat="1" customHeight="1" ht="0.75" hidden="1">
      <c r="A386" s="1788"/>
      <c r="B386" s="1788"/>
      <c r="C386" s="377" t="s">
        <v>1214</v>
      </c>
      <c r="D386" s="2470"/>
      <c r="E386" s="2212"/>
      <c r="F386" s="2391"/>
      <c r="G386" s="408"/>
      <c r="H386" s="1508"/>
      <c r="I386" s="659"/>
      <c r="J386" s="579"/>
      <c r="K386" s="1508"/>
      <c r="L386" s="222"/>
      <c r="M386" s="349"/>
      <c r="N386" s="342"/>
      <c r="O386" s="1632"/>
      <c r="P386" s="1632"/>
      <c r="AH386" s="1639">
        <v>0</v>
      </c>
    </row>
    <row s="1643" customFormat="1" customHeight="1" ht="18.75" hidden="1">
      <c r="A387" s="1788" t="s">
        <v>318</v>
      </c>
      <c r="B387" s="1788" t="s">
        <v>319</v>
      </c>
      <c r="C387" s="377"/>
      <c r="D387" s="2470"/>
      <c r="E387" s="2212"/>
      <c r="F387" s="2391" t="str">
        <f>INDEX(PT_DIFFERENTIATION_VTAR,MATCH(A387,PT_DIFFERENTIATION_VTAR_ID,0))</f>
        <v>Тариф на подключение (технологическое присоединение) к централизованной системе водоотведения</v>
      </c>
      <c r="G387" s="2435" t="str">
        <f>INDEX(PT_DIFFERENTIATION_NTAR,MATCH(B387,PT_DIFFERENTIATION_NTAR_ID,0))</f>
        <v/>
      </c>
      <c r="H387" s="1870"/>
      <c r="I387" s="1747"/>
      <c r="J387" s="1781"/>
      <c r="K387" s="1786"/>
      <c r="L387" s="1870" t="s">
        <v>349</v>
      </c>
      <c r="M387" s="349"/>
      <c r="N387" s="342"/>
      <c r="O387" s="1632"/>
      <c r="P387" s="1632"/>
      <c r="AH387" s="1639">
        <v>0</v>
      </c>
    </row>
    <row s="1643" customFormat="1" customHeight="1" ht="18.75" hidden="1">
      <c r="A388" s="1788"/>
      <c r="B388" s="1788"/>
      <c r="C388" s="377" t="s">
        <v>1204</v>
      </c>
      <c r="D388" s="2470"/>
      <c r="E388" s="2212"/>
      <c r="F388" s="2391"/>
      <c r="G388" s="2435"/>
      <c r="H388" s="1508"/>
      <c r="I388" s="659" t="s">
        <v>1203</v>
      </c>
      <c r="J388" s="579"/>
      <c r="K388" s="1508"/>
      <c r="L388" s="222"/>
      <c r="M388" s="349"/>
      <c r="N388" s="342"/>
      <c r="O388" s="1632"/>
      <c r="P388" s="1632"/>
      <c r="AH388" s="1639">
        <v>0</v>
      </c>
    </row>
    <row s="1643" customFormat="1" customHeight="1" ht="1.05">
      <c r="A389" s="1788"/>
      <c r="B389" s="1788"/>
      <c r="C389" s="377" t="s">
        <v>1214</v>
      </c>
      <c r="D389" s="2470"/>
      <c r="E389" s="2212"/>
      <c r="F389" s="2391"/>
      <c r="G389" s="408"/>
      <c r="H389" s="1508"/>
      <c r="I389" s="659"/>
      <c r="J389" s="579"/>
      <c r="K389" s="1508"/>
      <c r="L389" s="222"/>
      <c r="M389" s="349"/>
      <c r="N389" s="342"/>
      <c r="O389" s="1632"/>
      <c r="P389" s="1632"/>
      <c r="AH389" s="1639">
        <v>1</v>
      </c>
    </row>
    <row s="1831" customFormat="1" customHeight="1" ht="3">
      <c r="A390" s="1788"/>
      <c r="B390" s="1788"/>
      <c r="C390" s="1789"/>
      <c r="E390" s="410"/>
      <c r="F390" s="410"/>
      <c r="G390" s="410"/>
      <c r="H390" s="410"/>
      <c r="I390" s="410"/>
      <c r="J390" s="410"/>
      <c r="K390" s="410"/>
      <c r="L390" s="410"/>
      <c r="M390" s="410"/>
      <c r="O390" s="204"/>
      <c r="P390" s="204"/>
      <c r="AH390" s="148">
        <v>3</v>
      </c>
    </row>
    <row customHeight="1" ht="26.25">
      <c r="E391" s="210"/>
      <c r="F391" s="2293"/>
      <c r="G391" s="2293"/>
      <c r="H391" s="2293"/>
      <c r="I391" s="2293"/>
      <c r="J391" s="2293"/>
      <c r="K391" s="2293"/>
      <c r="L391" s="2293"/>
      <c r="M391" s="2293"/>
      <c r="AH391" s="382">
        <v>25</v>
      </c>
    </row>
    <row customHeight="1" ht="14.25" hidden="1">
      <c r="A392" s="1787" t="s">
        <v>86</v>
      </c>
      <c r="B392" s="1787">
        <v>0</v>
      </c>
      <c r="C392" s="377">
        <v>0</v>
      </c>
      <c r="D392" s="352">
        <v>3</v>
      </c>
      <c r="E392" s="382">
        <v>6</v>
      </c>
      <c r="F392" s="382">
        <v>46</v>
      </c>
      <c r="G392" s="382">
        <v>35</v>
      </c>
      <c r="H392" s="382">
        <v>3</v>
      </c>
      <c r="I392" s="382">
        <v>11</v>
      </c>
      <c r="J392" s="382">
        <v>11</v>
      </c>
      <c r="K392" s="382">
        <v>35</v>
      </c>
      <c r="L392" s="382">
        <v>35</v>
      </c>
      <c r="M392" s="382">
        <v>84</v>
      </c>
      <c r="N392" s="382">
        <v>10</v>
      </c>
      <c r="O392" s="358">
        <v>10</v>
      </c>
      <c r="P392" s="358">
        <v>10</v>
      </c>
      <c r="Q392" s="382">
        <v>10</v>
      </c>
      <c r="R392" s="382">
        <v>10</v>
      </c>
      <c r="S392" s="382">
        <v>10</v>
      </c>
      <c r="T392" s="382">
        <v>10</v>
      </c>
      <c r="U392" s="382">
        <v>10</v>
      </c>
      <c r="V392" s="382">
        <v>10</v>
      </c>
      <c r="W392" s="382">
        <v>10</v>
      </c>
      <c r="X392" s="382">
        <v>10</v>
      </c>
      <c r="Y392" s="382">
        <v>10</v>
      </c>
      <c r="Z392" s="382">
        <v>10</v>
      </c>
      <c r="AA392" s="382">
        <v>10</v>
      </c>
      <c r="AB392" s="382">
        <v>10</v>
      </c>
      <c r="AC392" s="382">
        <v>10</v>
      </c>
      <c r="AD392" s="382">
        <v>10</v>
      </c>
      <c r="AE392" s="382">
        <v>10</v>
      </c>
      <c r="AF392" s="382">
        <v>10</v>
      </c>
      <c r="AG392" s="382">
        <v>10</v>
      </c>
      <c r="AH392" s="382">
        <v>14</v>
      </c>
    </row>
  </sheetData>
  <sheetProtection formatColumns="0" formatRows="0" autoFilter="0" sort="0" insertRows="0" insertColumns="1" deleteRows="0" deleteColumns="0"/>
  <mergeCells count="458">
    <mergeCell ref="G60:G61"/>
    <mergeCell ref="D135:D137"/>
    <mergeCell ref="E135:E137"/>
    <mergeCell ref="F135:F137"/>
    <mergeCell ref="G135:G136"/>
    <mergeCell ref="D208:D210"/>
    <mergeCell ref="E208:E210"/>
    <mergeCell ref="F208:F210"/>
    <mergeCell ref="G208:G209"/>
    <mergeCell ref="D81:D83"/>
    <mergeCell ref="E81:E83"/>
    <mergeCell ref="F81:F83"/>
    <mergeCell ref="D102:D116"/>
    <mergeCell ref="E102:E116"/>
    <mergeCell ref="D84:D86"/>
    <mergeCell ref="E84:E86"/>
    <mergeCell ref="F84:F86"/>
    <mergeCell ref="G193:G194"/>
    <mergeCell ref="G196:G197"/>
    <mergeCell ref="E60:E62"/>
    <mergeCell ref="F60:F62"/>
    <mergeCell ref="G120:G121"/>
    <mergeCell ref="G123:G124"/>
    <mergeCell ref="D87:D89"/>
    <mergeCell ref="F51:F5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66:F368"/>
    <mergeCell ref="G363:G364"/>
    <mergeCell ref="D54:D56"/>
    <mergeCell ref="E54:E56"/>
    <mergeCell ref="F54:F56"/>
    <mergeCell ref="D27:D41"/>
    <mergeCell ref="E27:E41"/>
    <mergeCell ref="F27:F41"/>
    <mergeCell ref="D42:D44"/>
    <mergeCell ref="E42:E44"/>
    <mergeCell ref="F42:F44"/>
    <mergeCell ref="D45:D47"/>
    <mergeCell ref="E45:E47"/>
    <mergeCell ref="F45:F47"/>
    <mergeCell ref="G27:G28"/>
    <mergeCell ref="G42:G43"/>
    <mergeCell ref="G45:G46"/>
    <mergeCell ref="G48:G49"/>
    <mergeCell ref="G51:G52"/>
    <mergeCell ref="D48:D50"/>
    <mergeCell ref="E48:E50"/>
    <mergeCell ref="F48:F50"/>
    <mergeCell ref="D51:D53"/>
    <mergeCell ref="E51:E53"/>
    <mergeCell ref="F391:M391"/>
    <mergeCell ref="F317:L317"/>
    <mergeCell ref="D318:D320"/>
    <mergeCell ref="E318:E320"/>
    <mergeCell ref="F318:F320"/>
    <mergeCell ref="D321:D335"/>
    <mergeCell ref="E321:E335"/>
    <mergeCell ref="F321:F335"/>
    <mergeCell ref="D336:D338"/>
    <mergeCell ref="D342:D344"/>
    <mergeCell ref="E342:E344"/>
    <mergeCell ref="F342:F344"/>
    <mergeCell ref="D345:D347"/>
    <mergeCell ref="E345:E347"/>
    <mergeCell ref="F345:F347"/>
    <mergeCell ref="E336:E338"/>
    <mergeCell ref="F336:F338"/>
    <mergeCell ref="D339:D341"/>
    <mergeCell ref="E339:E341"/>
    <mergeCell ref="F363:F365"/>
    <mergeCell ref="D366:D368"/>
    <mergeCell ref="E366:E368"/>
    <mergeCell ref="D387:D389"/>
    <mergeCell ref="E387:E389"/>
    <mergeCell ref="G57:G58"/>
    <mergeCell ref="G63:G64"/>
    <mergeCell ref="G66:G67"/>
    <mergeCell ref="G69:G70"/>
    <mergeCell ref="M245:M248"/>
    <mergeCell ref="M99:M102"/>
    <mergeCell ref="F171:L171"/>
    <mergeCell ref="M172:M175"/>
    <mergeCell ref="F244:L244"/>
    <mergeCell ref="F63:F65"/>
    <mergeCell ref="F66:F68"/>
    <mergeCell ref="F87:F89"/>
    <mergeCell ref="F90:F92"/>
    <mergeCell ref="F102:F116"/>
    <mergeCell ref="F117:F119"/>
    <mergeCell ref="M24:M95"/>
    <mergeCell ref="G54:G55"/>
    <mergeCell ref="G153:G154"/>
    <mergeCell ref="G156:G157"/>
    <mergeCell ref="G159:G160"/>
    <mergeCell ref="G162:G163"/>
    <mergeCell ref="G190:G191"/>
    <mergeCell ref="G102:G103"/>
    <mergeCell ref="G117:G118"/>
    <mergeCell ref="D57:D59"/>
    <mergeCell ref="E57:E59"/>
    <mergeCell ref="F57:F59"/>
    <mergeCell ref="D75:D77"/>
    <mergeCell ref="E75:E77"/>
    <mergeCell ref="F75:F77"/>
    <mergeCell ref="D78:D80"/>
    <mergeCell ref="E78:E80"/>
    <mergeCell ref="F78:F80"/>
    <mergeCell ref="D69:D71"/>
    <mergeCell ref="E69:E71"/>
    <mergeCell ref="F69:F71"/>
    <mergeCell ref="D72:D74"/>
    <mergeCell ref="E72:E74"/>
    <mergeCell ref="F72:F74"/>
    <mergeCell ref="D63:D65"/>
    <mergeCell ref="E63:E65"/>
    <mergeCell ref="D66:D68"/>
    <mergeCell ref="E66:E68"/>
    <mergeCell ref="D60:D62"/>
    <mergeCell ref="E87:E89"/>
    <mergeCell ref="D90:D92"/>
    <mergeCell ref="E90:E92"/>
    <mergeCell ref="D117:D119"/>
    <mergeCell ref="E117:E119"/>
    <mergeCell ref="D132:D134"/>
    <mergeCell ref="E132:E134"/>
    <mergeCell ref="F132:F134"/>
    <mergeCell ref="F120:F122"/>
    <mergeCell ref="D123:D125"/>
    <mergeCell ref="E123:E125"/>
    <mergeCell ref="F123:F125"/>
    <mergeCell ref="D93:D95"/>
    <mergeCell ref="E93:E95"/>
    <mergeCell ref="F93:F95"/>
    <mergeCell ref="D99:D101"/>
    <mergeCell ref="E99:E101"/>
    <mergeCell ref="F99:F101"/>
    <mergeCell ref="D120:D122"/>
    <mergeCell ref="E120:E122"/>
    <mergeCell ref="F96:L96"/>
    <mergeCell ref="H97:I97"/>
    <mergeCell ref="F98:L98"/>
    <mergeCell ref="G126:G127"/>
    <mergeCell ref="D138:D140"/>
    <mergeCell ref="E138:E140"/>
    <mergeCell ref="F138:F140"/>
    <mergeCell ref="D126:D128"/>
    <mergeCell ref="E126:E128"/>
    <mergeCell ref="F126:F128"/>
    <mergeCell ref="D129:D131"/>
    <mergeCell ref="E129:E131"/>
    <mergeCell ref="F129:F131"/>
    <mergeCell ref="D141:D143"/>
    <mergeCell ref="E141:E143"/>
    <mergeCell ref="F141:F143"/>
    <mergeCell ref="D144:D146"/>
    <mergeCell ref="E144:E146"/>
    <mergeCell ref="F144:F146"/>
    <mergeCell ref="G144:G145"/>
    <mergeCell ref="G147:G148"/>
    <mergeCell ref="G150:G151"/>
    <mergeCell ref="D147:D149"/>
    <mergeCell ref="E147:E149"/>
    <mergeCell ref="F147:F149"/>
    <mergeCell ref="D150:D152"/>
    <mergeCell ref="E150:E152"/>
    <mergeCell ref="F150:F152"/>
    <mergeCell ref="D159:D161"/>
    <mergeCell ref="E159:E161"/>
    <mergeCell ref="F159:F161"/>
    <mergeCell ref="D162:D164"/>
    <mergeCell ref="E162:E164"/>
    <mergeCell ref="F162:F164"/>
    <mergeCell ref="D153:D155"/>
    <mergeCell ref="E153:E155"/>
    <mergeCell ref="F153:F155"/>
    <mergeCell ref="D156:D158"/>
    <mergeCell ref="E156:E158"/>
    <mergeCell ref="F156:F158"/>
    <mergeCell ref="G165:G166"/>
    <mergeCell ref="G168:G169"/>
    <mergeCell ref="G172:G173"/>
    <mergeCell ref="G175:G176"/>
    <mergeCell ref="D196:D198"/>
    <mergeCell ref="E196:E198"/>
    <mergeCell ref="F196:F198"/>
    <mergeCell ref="D199:D201"/>
    <mergeCell ref="E199:E201"/>
    <mergeCell ref="F199:F201"/>
    <mergeCell ref="D190:D192"/>
    <mergeCell ref="D175:D189"/>
    <mergeCell ref="E175:E189"/>
    <mergeCell ref="F175:F189"/>
    <mergeCell ref="D165:D167"/>
    <mergeCell ref="E165:E167"/>
    <mergeCell ref="F165:F167"/>
    <mergeCell ref="D168:D170"/>
    <mergeCell ref="E168:E170"/>
    <mergeCell ref="F168:F170"/>
    <mergeCell ref="D172:D174"/>
    <mergeCell ref="E172:E174"/>
    <mergeCell ref="F172:F174"/>
    <mergeCell ref="E190:E192"/>
    <mergeCell ref="F190:F192"/>
    <mergeCell ref="D193:D195"/>
    <mergeCell ref="E193:E195"/>
    <mergeCell ref="F193:F195"/>
    <mergeCell ref="D202:D204"/>
    <mergeCell ref="E202:E204"/>
    <mergeCell ref="F202:F204"/>
    <mergeCell ref="D205:D207"/>
    <mergeCell ref="E205:E207"/>
    <mergeCell ref="F205:F207"/>
    <mergeCell ref="D226:D228"/>
    <mergeCell ref="E226:E228"/>
    <mergeCell ref="F226:F228"/>
    <mergeCell ref="D217:D219"/>
    <mergeCell ref="E217:E219"/>
    <mergeCell ref="F217:F219"/>
    <mergeCell ref="D220:D222"/>
    <mergeCell ref="E220:E222"/>
    <mergeCell ref="F220:F222"/>
    <mergeCell ref="D211:D213"/>
    <mergeCell ref="E211:E213"/>
    <mergeCell ref="F211:F213"/>
    <mergeCell ref="D214:D216"/>
    <mergeCell ref="E214:E216"/>
    <mergeCell ref="F214:F216"/>
    <mergeCell ref="G214:G215"/>
    <mergeCell ref="D223:D225"/>
    <mergeCell ref="E223:E225"/>
    <mergeCell ref="F223:F225"/>
    <mergeCell ref="D229:D231"/>
    <mergeCell ref="E229:E231"/>
    <mergeCell ref="F229:F231"/>
    <mergeCell ref="D232:D234"/>
    <mergeCell ref="E232:E234"/>
    <mergeCell ref="F232:F234"/>
    <mergeCell ref="G229:G230"/>
    <mergeCell ref="G232:G233"/>
    <mergeCell ref="D263:D265"/>
    <mergeCell ref="E263:E265"/>
    <mergeCell ref="F263:F265"/>
    <mergeCell ref="D241:D243"/>
    <mergeCell ref="E241:E243"/>
    <mergeCell ref="F241:F243"/>
    <mergeCell ref="D245:D247"/>
    <mergeCell ref="E245:E247"/>
    <mergeCell ref="F245:F247"/>
    <mergeCell ref="D235:D237"/>
    <mergeCell ref="E235:E237"/>
    <mergeCell ref="F235:F237"/>
    <mergeCell ref="D238:D240"/>
    <mergeCell ref="E238:E240"/>
    <mergeCell ref="F238:F240"/>
    <mergeCell ref="G238:G239"/>
    <mergeCell ref="D272:D274"/>
    <mergeCell ref="E272:E274"/>
    <mergeCell ref="F272:F274"/>
    <mergeCell ref="D275:D277"/>
    <mergeCell ref="E275:E277"/>
    <mergeCell ref="F275:F277"/>
    <mergeCell ref="G275:G276"/>
    <mergeCell ref="D248:D262"/>
    <mergeCell ref="E248:E262"/>
    <mergeCell ref="F248:F262"/>
    <mergeCell ref="D266:D268"/>
    <mergeCell ref="E266:E268"/>
    <mergeCell ref="F266:F268"/>
    <mergeCell ref="D269:D271"/>
    <mergeCell ref="E269:E271"/>
    <mergeCell ref="F269:F271"/>
    <mergeCell ref="D287:D289"/>
    <mergeCell ref="E287:E289"/>
    <mergeCell ref="F287:F289"/>
    <mergeCell ref="G281:G282"/>
    <mergeCell ref="D293:D295"/>
    <mergeCell ref="E293:E295"/>
    <mergeCell ref="F293:F295"/>
    <mergeCell ref="D290:D292"/>
    <mergeCell ref="E290:E292"/>
    <mergeCell ref="F290:F292"/>
    <mergeCell ref="D278:D280"/>
    <mergeCell ref="E278:E280"/>
    <mergeCell ref="F278:F280"/>
    <mergeCell ref="D284:D286"/>
    <mergeCell ref="E284:E286"/>
    <mergeCell ref="F284:F286"/>
    <mergeCell ref="D281:D283"/>
    <mergeCell ref="E281:E283"/>
    <mergeCell ref="F281:F283"/>
    <mergeCell ref="D296:D298"/>
    <mergeCell ref="E296:E298"/>
    <mergeCell ref="F296:F298"/>
    <mergeCell ref="G293:G294"/>
    <mergeCell ref="G296:G297"/>
    <mergeCell ref="G299:G300"/>
    <mergeCell ref="D314:D316"/>
    <mergeCell ref="E314:E316"/>
    <mergeCell ref="F314:F316"/>
    <mergeCell ref="D305:D307"/>
    <mergeCell ref="E305:E307"/>
    <mergeCell ref="F305:F307"/>
    <mergeCell ref="D308:D310"/>
    <mergeCell ref="E308:E310"/>
    <mergeCell ref="F308:F310"/>
    <mergeCell ref="D299:D301"/>
    <mergeCell ref="E299:E301"/>
    <mergeCell ref="F299:F301"/>
    <mergeCell ref="D302:D304"/>
    <mergeCell ref="E302:E304"/>
    <mergeCell ref="F302:F304"/>
    <mergeCell ref="G302:G303"/>
    <mergeCell ref="D311:D313"/>
    <mergeCell ref="E311:E313"/>
    <mergeCell ref="F311:F313"/>
    <mergeCell ref="F339:F341"/>
    <mergeCell ref="D357:D359"/>
    <mergeCell ref="E357:E359"/>
    <mergeCell ref="F357:F359"/>
    <mergeCell ref="D360:D362"/>
    <mergeCell ref="E360:E362"/>
    <mergeCell ref="F360:F362"/>
    <mergeCell ref="D348:D350"/>
    <mergeCell ref="E348:E350"/>
    <mergeCell ref="F348:F350"/>
    <mergeCell ref="D351:D353"/>
    <mergeCell ref="E351:E353"/>
    <mergeCell ref="F351:F353"/>
    <mergeCell ref="D354:D356"/>
    <mergeCell ref="E354:E356"/>
    <mergeCell ref="F354:F356"/>
    <mergeCell ref="F387:F389"/>
    <mergeCell ref="M318:M321"/>
    <mergeCell ref="D381:D383"/>
    <mergeCell ref="E381:E383"/>
    <mergeCell ref="F381:F383"/>
    <mergeCell ref="D384:D386"/>
    <mergeCell ref="E384:E386"/>
    <mergeCell ref="F384:F386"/>
    <mergeCell ref="D375:D377"/>
    <mergeCell ref="E375:E377"/>
    <mergeCell ref="F375:F377"/>
    <mergeCell ref="D378:D380"/>
    <mergeCell ref="E378:E380"/>
    <mergeCell ref="F378:F380"/>
    <mergeCell ref="D369:D371"/>
    <mergeCell ref="E369:E371"/>
    <mergeCell ref="F369:F371"/>
    <mergeCell ref="D372:D374"/>
    <mergeCell ref="E372:E374"/>
    <mergeCell ref="F372:F374"/>
    <mergeCell ref="D363:D365"/>
    <mergeCell ref="E363:E365"/>
    <mergeCell ref="G387:G388"/>
    <mergeCell ref="G321:G322"/>
    <mergeCell ref="G72:G73"/>
    <mergeCell ref="G75:G76"/>
    <mergeCell ref="G78:G79"/>
    <mergeCell ref="G81:G82"/>
    <mergeCell ref="G84:G85"/>
    <mergeCell ref="G87:G88"/>
    <mergeCell ref="G90:G91"/>
    <mergeCell ref="G93:G94"/>
    <mergeCell ref="G99:G100"/>
    <mergeCell ref="G375:G376"/>
    <mergeCell ref="G378:G379"/>
    <mergeCell ref="G381:G382"/>
    <mergeCell ref="G384:G385"/>
    <mergeCell ref="G366:G367"/>
    <mergeCell ref="G369:G370"/>
    <mergeCell ref="G372:G373"/>
    <mergeCell ref="G360:G361"/>
    <mergeCell ref="G305:G306"/>
    <mergeCell ref="G308:G309"/>
    <mergeCell ref="G311:G312"/>
    <mergeCell ref="G314:G315"/>
    <mergeCell ref="G318:G319"/>
    <mergeCell ref="G336:G337"/>
    <mergeCell ref="G339:G340"/>
    <mergeCell ref="G342:G343"/>
    <mergeCell ref="G345:G346"/>
    <mergeCell ref="G348:G349"/>
    <mergeCell ref="G351:G352"/>
    <mergeCell ref="G357:G358"/>
    <mergeCell ref="G354:G355"/>
    <mergeCell ref="G129:G130"/>
    <mergeCell ref="G132:G133"/>
    <mergeCell ref="G138:G139"/>
    <mergeCell ref="G141:G142"/>
    <mergeCell ref="G278:G279"/>
    <mergeCell ref="G284:G285"/>
    <mergeCell ref="G287:G288"/>
    <mergeCell ref="G290:G291"/>
    <mergeCell ref="G235:G236"/>
    <mergeCell ref="G241:G242"/>
    <mergeCell ref="G245:G246"/>
    <mergeCell ref="G248:G249"/>
    <mergeCell ref="G263:G264"/>
    <mergeCell ref="G202:G203"/>
    <mergeCell ref="G205:G206"/>
    <mergeCell ref="G211:G212"/>
    <mergeCell ref="G266:G267"/>
    <mergeCell ref="G269:G270"/>
    <mergeCell ref="G272:G273"/>
    <mergeCell ref="G217:G218"/>
    <mergeCell ref="G220:G221"/>
    <mergeCell ref="G223:G224"/>
    <mergeCell ref="G226:G227"/>
    <mergeCell ref="G199:G200"/>
    <mergeCell ref="G29:G30"/>
    <mergeCell ref="G104:G105"/>
    <mergeCell ref="G177:G178"/>
    <mergeCell ref="G250:G251"/>
    <mergeCell ref="G323:G324"/>
    <mergeCell ref="G31:G32"/>
    <mergeCell ref="G106:G107"/>
    <mergeCell ref="G179:G180"/>
    <mergeCell ref="G252:G253"/>
    <mergeCell ref="G325:G326"/>
    <mergeCell ref="G33:G34"/>
    <mergeCell ref="G108:G109"/>
    <mergeCell ref="G181:G182"/>
    <mergeCell ref="G254:G255"/>
    <mergeCell ref="G327:G328"/>
    <mergeCell ref="G35:G36"/>
    <mergeCell ref="G110:G111"/>
    <mergeCell ref="G183:G184"/>
    <mergeCell ref="G256:G257"/>
    <mergeCell ref="G329:G330"/>
    <mergeCell ref="G37:G38"/>
    <mergeCell ref="G112:G113"/>
    <mergeCell ref="G185:G186"/>
    <mergeCell ref="G258:G259"/>
    <mergeCell ref="G331:G332"/>
    <mergeCell ref="G39:G40"/>
    <mergeCell ref="G114:G115"/>
    <mergeCell ref="G187:G188"/>
    <mergeCell ref="G260:G261"/>
    <mergeCell ref="G333:G33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51:J51 I24:J24 I27:J27 I42:J42 I45:J45 I48:J48 I54:J54 I57:J57 I63:J63 I66:J66 I69:J69 I72:J72 I75:J75 I78:J78 I81:J81 I84:J84 I87:J87 I90:J90 I245:J245 I248:J248 I263:J263 I266:J266 I269:J269 I272:J272 I275:J275 I278:J278 I284:J284 I287:J287 I290:J290 I293:J293 I296:J296 I299:J299 I302:J302 I305:J305 I308:J308 I8:J8 I93:J93 I168:J168 I102:J102 I117:J117 I120:J120 I123:J123 I126:J126 I129:J129 I132:J132 I138:J138 I141:J141 I144:J144 I147:J147 I150:J150 I153:J153 I156:J156 I159:J159 I162:J162 I165:J165 I172:J172 I99:J99 I175:J175 I190:J190 I193:J193 I196:J196 I199:J199 I202:J202 I205:J205 I211:J211 I214:J214 I217:J217 I220:J220 I223:J223 I229:J229 I232:J232 I235:J235 I238:J238 I241:J241 I226:J226 I311:J311 I314:J314 I318:J318 I321:J321 I336:J336 I339:J339 I342:J342 I345:J345 I348:J348 I351:J351 I357:J357 I360:J360 I363:J363 I366:J366 I369:J369 I372:J372 I375:J375 I378:J378 I381:J381 I384:J384 I387:J387 I2:J2 I5:J5 I60:J60 I135:J135 I208:J208 I281:J281 I354:J354 I29 J29 I104 J104 I177 J177 I250 J250 I323 J323 I31 J31 I106 J106 I179 J179 I252 J252 I325 J325 I33 J33 I108 J108 I181 J181 I254 J254 I327 J327 I35 J35 I110 J110 I183 J183 I256 J256 I329 J329 I37 J37 I112 J112 I185 J185 I258 J258 I331 J331 I39 J39 I114 J114 I187 J187 I260 J260 I333 J33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7">
      <formula1>900</formula1>
    </dataValidation>
    <dataValidation type="textLength" operator="lessThanOrEqual" allowBlank="1" showInputMessage="1" showErrorMessage="1" errorTitle="Ошибка" error="Допускается ввод не более 900 символов!" sqref="M172:M173 M245:M246 M23 M99:M100 M318:M319">
      <formula1>900</formula1>
    </dataValidation>
    <dataValidation type="decimal" allowBlank="1" showErrorMessage="1" errorTitle="Ошибка" error="Допускается ввод только действительных чисел!" sqref="K245 K248 K263 K266 K269 K272 K275 K278 K284 K287 K290 K293 K296 K299 K302 K305 K308 K311 K10 K99 K165 K162 K159 K156 K153 K150 K147 K144 K141 K138 K132 K129 K126 K123 K120 K117 K102 K172 K168 K175 K190 K193 K196 K199 K202 K205 K211 K214 K217 K220 K223 K229 K232 K235 K238 K241 K226 K314 K318 K321 K336 K339 K342 K345 K348 K351 K357 K360 K363 K366 K369 K372 K375 K378 K381 K384 K387 K5 K135 K208 K281 K354 K104 K177 K250 K323 K106 K179 K252 K325 K108 K181 K254 K327 K110 K183 K256 K329 K112 K185 K258 K331 K114 K187 K260 K333">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4B0FE-8512-A716-10B9-0.0957474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175</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АО "ТЭК СПБ"</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343</v>
      </c>
      <c r="E8" s="2217"/>
      <c r="F8" s="2217"/>
      <c r="G8" s="2217"/>
      <c r="H8" s="2397" t="s">
        <v>344</v>
      </c>
      <c r="R8" s="382">
        <v>14</v>
      </c>
    </row>
    <row customHeight="1" ht="24">
      <c r="C9" s="384"/>
      <c r="D9" s="394" t="s">
        <v>92</v>
      </c>
      <c r="E9" s="116" t="s">
        <v>345</v>
      </c>
      <c r="F9" s="116" t="s">
        <v>346</v>
      </c>
      <c r="G9" s="116" t="s">
        <v>433</v>
      </c>
      <c r="H9" s="2397"/>
      <c r="R9" s="382">
        <v>23</v>
      </c>
    </row>
    <row customHeight="1" ht="14.699999999999998">
      <c r="A10" s="351"/>
      <c r="C10" s="384"/>
      <c r="D10" s="155" t="s">
        <v>113</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1215</v>
      </c>
      <c r="R10" s="382">
        <v>14</v>
      </c>
    </row>
    <row customHeight="1" ht="14.699999999999998">
      <c r="A11" s="351"/>
      <c r="C11" s="384"/>
      <c r="D11" s="155" t="s">
        <v>114</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94</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95</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365</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86</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28F86-59F8-92DC-04CA-0.85DA979E}" mc:Ignorable="x14ac xr xr2 xr3">
  <sheetPr>
    <tabColor rgb="FFCCCCFF"/>
  </sheetPr>
  <dimension ref="A1:AR159"/>
  <sheetViews>
    <sheetView topLeftCell="A1" showGridLines="0" workbookViewId="0">
      <selection activeCell="W61" sqref="W6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1" style="1861" width="6.140625" customWidth="1"/>
    <col min="12" max="12" style="1861" width="3.00390625" customWidth="1"/>
    <col min="13" max="13" style="1861" width="5.00390625" customWidth="1"/>
    <col min="14" max="14" style="1861" width="28.00390625" customWidth="1"/>
    <col min="15" max="15" style="1861" width="4.28125" customWidth="1"/>
    <col min="16"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51.42187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АО "ТЭК СПБ"</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92</v>
      </c>
      <c r="E9" s="2109" t="s">
        <v>126</v>
      </c>
      <c r="F9" s="2111"/>
      <c r="G9" s="2135" t="s">
        <v>109</v>
      </c>
      <c r="H9" s="2135" t="s">
        <v>92</v>
      </c>
      <c r="I9" s="2135"/>
      <c r="J9" s="2135" t="s">
        <v>127</v>
      </c>
      <c r="K9" s="2163" t="s">
        <v>128</v>
      </c>
      <c r="L9" s="2163"/>
      <c r="M9" s="2163"/>
      <c r="N9" s="2163"/>
      <c r="O9" s="2163" t="s">
        <v>129</v>
      </c>
      <c r="P9" s="2163"/>
      <c r="Q9" s="2163"/>
      <c r="R9" s="2163"/>
      <c r="S9" s="2163" t="s">
        <v>130</v>
      </c>
      <c r="T9" s="2163"/>
      <c r="U9" s="2163"/>
      <c r="V9" s="2163"/>
      <c r="W9" s="2135" t="s">
        <v>131</v>
      </c>
      <c r="AR9" s="112">
        <v>27</v>
      </c>
    </row>
    <row customHeight="1" ht="31.5">
      <c r="D10" s="2135"/>
      <c r="E10" s="1292" t="s">
        <v>93</v>
      </c>
      <c r="F10" s="1292" t="s">
        <v>132</v>
      </c>
      <c r="G10" s="2135"/>
      <c r="H10" s="2135"/>
      <c r="I10" s="2135"/>
      <c r="J10" s="2135"/>
      <c r="K10" s="118" t="s">
        <v>112</v>
      </c>
      <c r="L10" s="2135" t="s">
        <v>92</v>
      </c>
      <c r="M10" s="2135"/>
      <c r="N10" s="118" t="s">
        <v>133</v>
      </c>
      <c r="O10" s="118" t="s">
        <v>112</v>
      </c>
      <c r="P10" s="2135" t="s">
        <v>92</v>
      </c>
      <c r="Q10" s="2135"/>
      <c r="R10" s="118" t="s">
        <v>133</v>
      </c>
      <c r="S10" s="291" t="s">
        <v>112</v>
      </c>
      <c r="T10" s="2135" t="s">
        <v>92</v>
      </c>
      <c r="U10" s="2135"/>
      <c r="V10" s="291" t="s">
        <v>93</v>
      </c>
      <c r="W10" s="2135"/>
      <c r="Z10" s="1267" t="s">
        <v>134</v>
      </c>
      <c r="AA10" s="1267" t="s">
        <v>135</v>
      </c>
      <c r="AB10" s="1267" t="s">
        <v>136</v>
      </c>
      <c r="AC10" s="1267" t="s">
        <v>137</v>
      </c>
      <c r="AD10" s="1267" t="s">
        <v>138</v>
      </c>
      <c r="AE10" s="1267" t="s">
        <v>139</v>
      </c>
      <c r="AF10" s="1267" t="s">
        <v>140</v>
      </c>
      <c r="AG10" s="1267" t="s">
        <v>141</v>
      </c>
      <c r="AH10" s="1267" t="s">
        <v>142</v>
      </c>
      <c r="AI10" s="1267" t="s">
        <v>143</v>
      </c>
      <c r="AJ10" s="1267" t="s">
        <v>144</v>
      </c>
      <c r="AK10" s="1267" t="s">
        <v>145</v>
      </c>
      <c r="AL10" s="1267" t="s">
        <v>146</v>
      </c>
      <c r="AM10" s="1267" t="s">
        <v>147</v>
      </c>
      <c r="AN10" s="1267" t="s">
        <v>148</v>
      </c>
      <c r="AO10" s="1267" t="s">
        <v>149</v>
      </c>
      <c r="AP10" s="1267" t="s">
        <v>150</v>
      </c>
      <c r="AQ10" s="1267" t="s">
        <v>151</v>
      </c>
      <c r="AR10" s="112">
        <v>30</v>
      </c>
    </row>
    <row s="1632" customFormat="1" customHeight="1" ht="12" hidden="1">
      <c r="D11" s="1257" t="s">
        <v>113</v>
      </c>
      <c r="E11" s="1257" t="s">
        <v>114</v>
      </c>
      <c r="F11" s="1257"/>
      <c r="G11" s="1257" t="s">
        <v>94</v>
      </c>
      <c r="H11" s="2164" t="s">
        <v>115</v>
      </c>
      <c r="I11" s="2164"/>
      <c r="J11" s="1257" t="s">
        <v>96</v>
      </c>
      <c r="K11" s="1257" t="s">
        <v>97</v>
      </c>
      <c r="L11" s="2164" t="s">
        <v>116</v>
      </c>
      <c r="M11" s="2164"/>
      <c r="N11" s="1257" t="s">
        <v>103</v>
      </c>
      <c r="O11" s="1257" t="s">
        <v>152</v>
      </c>
      <c r="P11" s="2164" t="s">
        <v>153</v>
      </c>
      <c r="Q11" s="2164"/>
      <c r="R11" s="1257" t="s">
        <v>154</v>
      </c>
      <c r="S11" s="1257" t="s">
        <v>153</v>
      </c>
      <c r="T11" s="2164" t="s">
        <v>154</v>
      </c>
      <c r="U11" s="2164"/>
      <c r="V11" s="1257" t="s">
        <v>155</v>
      </c>
      <c r="W11" s="1257" t="s">
        <v>156</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c r="A13" s="329"/>
      <c r="C13" s="217"/>
      <c r="D13" s="2143">
        <v>1</v>
      </c>
      <c r="E13" s="2151" t="s">
        <v>157</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158</v>
      </c>
      <c r="AD13" s="1275" t="s">
        <v>159</v>
      </c>
      <c r="AE13" s="1275" t="s">
        <v>160</v>
      </c>
      <c r="AF13" s="1275" t="s">
        <v>161</v>
      </c>
      <c r="AG13" s="1275" t="s">
        <v>162</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98.25">
      <c r="A18" s="329"/>
      <c r="C18" s="217"/>
      <c r="D18" s="2143">
        <v>2</v>
      </c>
      <c r="E18" s="2172" t="s">
        <v>163</v>
      </c>
      <c r="F18" s="2153" t="s">
        <v>65</v>
      </c>
      <c r="G18" s="263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61"/>
      <c r="I18" s="2561">
        <v>1</v>
      </c>
      <c r="J18" s="2509" t="s">
        <v>164</v>
      </c>
      <c r="K18" s="2193" t="s">
        <v>19</v>
      </c>
      <c r="L18" s="2116"/>
      <c r="M18" s="2116" t="s">
        <v>113</v>
      </c>
      <c r="N18" s="2666" t="s">
        <v>28</v>
      </c>
      <c r="O18" s="2193" t="s">
        <v>19</v>
      </c>
      <c r="P18" s="2116"/>
      <c r="Q18" s="2116" t="s">
        <v>113</v>
      </c>
      <c r="R18" s="2669" t="s">
        <v>28</v>
      </c>
      <c r="S18" s="2115" t="s">
        <v>19</v>
      </c>
      <c r="T18" s="2116"/>
      <c r="U18" s="2116" t="s">
        <v>113</v>
      </c>
      <c r="V18" s="2669" t="s">
        <v>28</v>
      </c>
      <c r="W18" s="2509" t="s">
        <v>165</v>
      </c>
      <c r="X18" s="1275"/>
      <c r="Y18" s="1275"/>
      <c r="Z18" s="1275"/>
      <c r="AA18" s="1275"/>
      <c r="AB18" s="1275" t="s">
        <v>166</v>
      </c>
      <c r="AC18" s="1275" t="s">
        <v>167</v>
      </c>
      <c r="AD18" s="1275" t="s">
        <v>168</v>
      </c>
      <c r="AE18" s="1275" t="s">
        <v>169</v>
      </c>
      <c r="AF18" s="1275" t="s">
        <v>170</v>
      </c>
      <c r="AG18" s="1275" t="s">
        <v>171</v>
      </c>
      <c r="AH18" s="1275"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5" t="str">
        <f>IF($G$18=0,"",$G$18)</f>
        <v>Производство тепловой энергии. Некомбинированная выработка; Передача. Тепловая энергия; Сбыт. Тепловая энергия</v>
      </c>
      <c r="AJ18" s="1275" t="str">
        <f>IF($J$18=0,"",$J$18)</f>
        <v>Тарифы на тепловую энергию, поставляемую АО "ТЭК СПб" потребителям, расположенным на территории Санкт-Петербурга
</v>
      </c>
      <c r="AK18" s="1275" t="str">
        <f>IF($K$18="нет","без дифференциации",IF($N$18=0,"",$N$18))</f>
        <v>без дифференциации</v>
      </c>
      <c r="AL18" s="1275" t="str">
        <f>IF($O$18="нет","без дифференциации",IF($R$18=0,"",$R$18))</f>
        <v>без дифференциации</v>
      </c>
      <c r="AM18" s="1275" t="str">
        <f>IF($S$18="нет","без дифференциации",IF($V$18=0,"",$V$18))</f>
        <v>без дифференциации</v>
      </c>
      <c r="AN18" s="1780">
        <f>$I$18</f>
        <v>1</v>
      </c>
      <c r="AO18" s="1275" t="str">
        <f>$I$18&amp;"."&amp;$M$18</f>
        <v>1.1</v>
      </c>
      <c r="AP18" s="1267" t="str">
        <f>$I$18&amp;"."&amp;$M$18&amp;"."&amp;$Q$18</f>
        <v>1.1.1</v>
      </c>
      <c r="AQ18" s="1267" t="str">
        <f>$I$18&amp;"."&amp;$M$18&amp;"."&amp;$Q$18&amp;"."&amp;$U$18</f>
        <v>1.1.1.1</v>
      </c>
      <c r="AR18" s="1291">
        <v>0</v>
      </c>
    </row>
    <row s="1861" customFormat="1" customHeight="1" ht="17.25">
      <c r="A19" s="329"/>
      <c r="C19" s="328"/>
      <c r="D19" s="2143"/>
      <c r="E19" s="2172"/>
      <c r="F19" s="2154"/>
      <c r="G19" s="2639" t="s">
        <v>28</v>
      </c>
      <c r="H19" s="2561"/>
      <c r="I19" s="2561"/>
      <c r="J19" s="2509"/>
      <c r="K19" s="2194"/>
      <c r="L19" s="2116"/>
      <c r="M19" s="2116"/>
      <c r="N19" s="2666" t="s">
        <v>28</v>
      </c>
      <c r="O19" s="2194"/>
      <c r="P19" s="2116"/>
      <c r="Q19" s="2116"/>
      <c r="R19" s="2669" t="s">
        <v>28</v>
      </c>
      <c r="S19" s="2115"/>
      <c r="T19" s="3391"/>
      <c r="U19" s="3392"/>
      <c r="V19" s="3393" t="s">
        <v>172</v>
      </c>
      <c r="W19" s="3394"/>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c r="A20" s="329"/>
      <c r="C20" s="328"/>
      <c r="D20" s="2144"/>
      <c r="E20" s="2173"/>
      <c r="F20" s="2154"/>
      <c r="G20" s="2645" t="s">
        <v>28</v>
      </c>
      <c r="H20" s="2511"/>
      <c r="I20" s="2511"/>
      <c r="J20" s="2541"/>
      <c r="K20" s="2194"/>
      <c r="L20" s="2511"/>
      <c r="M20" s="2511"/>
      <c r="N20" s="2669" t="s">
        <v>28</v>
      </c>
      <c r="O20" s="2120"/>
      <c r="P20" s="3396"/>
      <c r="Q20" s="3397"/>
      <c r="R20" s="3398" t="s">
        <v>173</v>
      </c>
      <c r="S20" s="3399"/>
      <c r="T20" s="3400"/>
      <c r="U20" s="3401"/>
      <c r="V20" s="3402"/>
      <c r="W20" s="3403"/>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c r="A21" s="329"/>
      <c r="C21" s="328"/>
      <c r="D21" s="2144"/>
      <c r="E21" s="2173"/>
      <c r="F21" s="2154"/>
      <c r="G21" s="2645" t="s">
        <v>28</v>
      </c>
      <c r="H21" s="2511"/>
      <c r="I21" s="2511"/>
      <c r="J21" s="2541"/>
      <c r="K21" s="2120"/>
      <c r="L21" s="3404"/>
      <c r="M21" s="3405"/>
      <c r="N21" s="3406" t="s">
        <v>174</v>
      </c>
      <c r="O21" s="3407"/>
      <c r="P21" s="3408"/>
      <c r="Q21" s="3409"/>
      <c r="R21" s="3410"/>
      <c r="S21" s="3411"/>
      <c r="T21" s="3412"/>
      <c r="U21" s="3413"/>
      <c r="V21" s="3414"/>
      <c r="W21" s="3415"/>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customHeight="1" ht="139.5">
      <c r="A22" s="1848"/>
      <c r="B22" s="1861"/>
      <c r="C22" s="1850"/>
      <c r="D22" s="1838"/>
      <c r="E22" s="1855"/>
      <c r="F22" s="1792"/>
      <c r="G22" s="1856"/>
      <c r="H22" s="2537" t="s">
        <v>175</v>
      </c>
      <c r="I22" s="2537" t="s">
        <v>114</v>
      </c>
      <c r="J22" s="2509" t="s">
        <v>176</v>
      </c>
      <c r="K22" s="2193" t="s">
        <v>19</v>
      </c>
      <c r="L22" s="2116"/>
      <c r="M22" s="2116" t="s">
        <v>113</v>
      </c>
      <c r="N22" s="3416" t="s">
        <v>28</v>
      </c>
      <c r="O22" s="2193" t="s">
        <v>19</v>
      </c>
      <c r="P22" s="2116"/>
      <c r="Q22" s="2116" t="s">
        <v>113</v>
      </c>
      <c r="R22" s="3417" t="s">
        <v>28</v>
      </c>
      <c r="S22" s="2115" t="s">
        <v>19</v>
      </c>
      <c r="T22" s="1819"/>
      <c r="U22" s="1819" t="s">
        <v>113</v>
      </c>
      <c r="V22" s="3418" t="s">
        <v>28</v>
      </c>
      <c r="W22" s="1809" t="s">
        <v>177</v>
      </c>
      <c r="X22" s="1861"/>
      <c r="Y22" s="1275"/>
      <c r="Z22" s="1275"/>
      <c r="AA22" s="1275"/>
      <c r="AB22" s="1275"/>
      <c r="AC22" s="1982" t="s">
        <v>167</v>
      </c>
      <c r="AD22" s="1275" t="s">
        <v>178</v>
      </c>
      <c r="AE22" s="1275" t="s">
        <v>179</v>
      </c>
      <c r="AF22" s="1275" t="s">
        <v>180</v>
      </c>
      <c r="AG22" s="1275" t="s">
        <v>181</v>
      </c>
      <c r="AH22" s="1275" t="str">
        <f>IF($E$18=0,"",$E$18)</f>
        <v>Тарифы на тепловую энергию (мощность), поставляемую теплоснабжающими организациями потребителям, другим теплоснабжающим организациям</v>
      </c>
      <c r="AI22" s="1275" t="str">
        <f>IF($G$18=0,"",$G$18)</f>
        <v>Производство тепловой энергии. Некомбинированная выработка; Передача. Тепловая энергия; Сбыт. Тепловая энергия</v>
      </c>
      <c r="AJ22" s="1275" t="str">
        <f>IF($J$22=0,"",$J$22)</f>
        <v>Тарифы на тепловую энергию, поставляемую АО "ТЭК СПб" на коллекторах источников тепловой энергии потребителям, расположенным на территории Санкт-Петербурга.   
</v>
      </c>
      <c r="AK22" s="1275" t="str">
        <f>IF($K$22="нет","без дифференциации",IF($N$22=0,"",$N$22))</f>
        <v>без дифференциации</v>
      </c>
      <c r="AL22" s="1852" t="str">
        <f>IF($O$22="нет","без дифференциации",IF($R$22=0,"",$R$22))</f>
        <v>без дифференциации</v>
      </c>
      <c r="AM22" s="1852" t="str">
        <f>IF($S$22="нет","без дифференциации",IF($V$22=0,"",$V$22))</f>
        <v>без дифференциации</v>
      </c>
      <c r="AN22" s="1275" t="str">
        <f>$I$22</f>
        <v>2</v>
      </c>
      <c r="AO22" s="1275" t="str">
        <f>$I$22&amp;"."&amp;$M$22</f>
        <v>2.1</v>
      </c>
      <c r="AP22" s="1275" t="str">
        <f>$I$22&amp;"."&amp;$M$22&amp;"."&amp;$Q$22</f>
        <v>2.1.1</v>
      </c>
      <c r="AQ22" s="1275" t="str">
        <f>$I$22&amp;"."&amp;$M$22&amp;"."&amp;$Q$22&amp;"."&amp;$U$22</f>
        <v>2.1.1.1</v>
      </c>
      <c r="AR22" s="1861"/>
    </row>
    <row customHeight="1" ht="17.25">
      <c r="A23" s="1848"/>
      <c r="B23" s="1861"/>
      <c r="C23" s="1853"/>
      <c r="D23" s="1838"/>
      <c r="E23" s="1855"/>
      <c r="F23" s="1792"/>
      <c r="G23" s="1856"/>
      <c r="H23" s="2537"/>
      <c r="I23" s="2537"/>
      <c r="J23" s="2509"/>
      <c r="K23" s="2194"/>
      <c r="L23" s="2116"/>
      <c r="M23" s="2116"/>
      <c r="N23" s="3416" t="s">
        <v>28</v>
      </c>
      <c r="O23" s="2194"/>
      <c r="P23" s="2116"/>
      <c r="Q23" s="2116"/>
      <c r="R23" s="3417" t="s">
        <v>28</v>
      </c>
      <c r="S23" s="2115"/>
      <c r="T23" s="325"/>
      <c r="U23" s="326"/>
      <c r="V23" s="326" t="s">
        <v>172</v>
      </c>
      <c r="W23" s="327"/>
      <c r="X23" s="1861"/>
      <c r="Y23" s="1267"/>
      <c r="Z23" s="1267"/>
      <c r="AA23" s="1267"/>
      <c r="AB23" s="1267"/>
      <c r="AC23" s="1267"/>
      <c r="AD23" s="1267"/>
      <c r="AE23" s="1267"/>
      <c r="AF23" s="1267"/>
      <c r="AG23" s="1267"/>
      <c r="AH23" s="1267"/>
      <c r="AI23" s="1267"/>
      <c r="AJ23" s="1267"/>
      <c r="AK23" s="1267"/>
      <c r="AL23" s="1861"/>
      <c r="AM23" s="1861"/>
      <c r="AN23" s="1861"/>
      <c r="AO23" s="1861"/>
      <c r="AP23" s="1861"/>
      <c r="AQ23" s="1861"/>
      <c r="AR23" s="1861"/>
    </row>
    <row customHeight="1" ht="17.25">
      <c r="A24" s="1848"/>
      <c r="B24" s="1861"/>
      <c r="C24" s="1853"/>
      <c r="D24" s="1838"/>
      <c r="E24" s="1855"/>
      <c r="F24" s="1792"/>
      <c r="G24" s="1856"/>
      <c r="H24" s="2511"/>
      <c r="I24" s="2511"/>
      <c r="J24" s="2541"/>
      <c r="K24" s="2194"/>
      <c r="L24" s="2511"/>
      <c r="M24" s="2511"/>
      <c r="N24" s="3419" t="s">
        <v>28</v>
      </c>
      <c r="O24" s="2120"/>
      <c r="P24" s="325"/>
      <c r="Q24" s="326"/>
      <c r="R24" s="326" t="s">
        <v>173</v>
      </c>
      <c r="S24" s="1854"/>
      <c r="T24" s="1854"/>
      <c r="U24" s="1854"/>
      <c r="V24" s="1854"/>
      <c r="W24" s="327"/>
      <c r="X24" s="1861"/>
      <c r="Y24" s="1267"/>
      <c r="Z24" s="1267"/>
      <c r="AA24" s="1267"/>
      <c r="AB24" s="1267"/>
      <c r="AC24" s="1267"/>
      <c r="AD24" s="1267"/>
      <c r="AE24" s="1267"/>
      <c r="AF24" s="1267"/>
      <c r="AG24" s="1267"/>
      <c r="AH24" s="1267"/>
      <c r="AI24" s="1267"/>
      <c r="AJ24" s="1267"/>
      <c r="AK24" s="1267"/>
      <c r="AL24" s="1861"/>
      <c r="AM24" s="1861"/>
      <c r="AN24" s="1861"/>
      <c r="AO24" s="1861"/>
      <c r="AP24" s="1861"/>
      <c r="AQ24" s="1861"/>
      <c r="AR24" s="1861"/>
    </row>
    <row customHeight="1" ht="17.25">
      <c r="A25" s="1848"/>
      <c r="B25" s="1861"/>
      <c r="C25" s="1853"/>
      <c r="D25" s="1838"/>
      <c r="E25" s="1855"/>
      <c r="F25" s="1792"/>
      <c r="G25" s="1856"/>
      <c r="H25" s="2511"/>
      <c r="I25" s="2511"/>
      <c r="J25" s="2541"/>
      <c r="K25" s="2120"/>
      <c r="L25" s="325"/>
      <c r="M25" s="326"/>
      <c r="N25" s="326" t="s">
        <v>174</v>
      </c>
      <c r="O25" s="326"/>
      <c r="P25" s="326"/>
      <c r="Q25" s="326"/>
      <c r="R25" s="326"/>
      <c r="S25" s="1854"/>
      <c r="T25" s="1854"/>
      <c r="U25" s="1854"/>
      <c r="V25" s="1854"/>
      <c r="W25" s="327"/>
      <c r="X25" s="1861"/>
      <c r="Y25" s="1267"/>
      <c r="Z25" s="1267"/>
      <c r="AA25" s="1267"/>
      <c r="AB25" s="1267"/>
      <c r="AC25" s="1267"/>
      <c r="AD25" s="1267"/>
      <c r="AE25" s="1267"/>
      <c r="AF25" s="1267"/>
      <c r="AG25" s="1267"/>
      <c r="AH25" s="1267"/>
      <c r="AI25" s="1267"/>
      <c r="AJ25" s="1267"/>
      <c r="AK25" s="1267"/>
      <c r="AL25" s="1861"/>
      <c r="AM25" s="1861"/>
      <c r="AN25" s="1861"/>
      <c r="AO25" s="1861"/>
      <c r="AP25" s="1861"/>
      <c r="AQ25" s="1861"/>
      <c r="AR25" s="1861"/>
    </row>
    <row customHeight="1" ht="54.75">
      <c r="A26" s="1848"/>
      <c r="B26" s="1861"/>
      <c r="C26" s="1850"/>
      <c r="D26" s="1838"/>
      <c r="E26" s="1855"/>
      <c r="F26" s="1792"/>
      <c r="G26" s="1856"/>
      <c r="H26" s="2537" t="s">
        <v>175</v>
      </c>
      <c r="I26" s="2537" t="s">
        <v>94</v>
      </c>
      <c r="J26" s="2509" t="s">
        <v>182</v>
      </c>
      <c r="K26" s="2193" t="s">
        <v>19</v>
      </c>
      <c r="L26" s="2116"/>
      <c r="M26" s="2116" t="s">
        <v>113</v>
      </c>
      <c r="N26" s="3416" t="s">
        <v>28</v>
      </c>
      <c r="O26" s="2193" t="s">
        <v>19</v>
      </c>
      <c r="P26" s="2116"/>
      <c r="Q26" s="2116" t="s">
        <v>113</v>
      </c>
      <c r="R26" s="3417" t="s">
        <v>28</v>
      </c>
      <c r="S26" s="2115" t="s">
        <v>65</v>
      </c>
      <c r="T26" s="1819"/>
      <c r="U26" s="1819" t="s">
        <v>113</v>
      </c>
      <c r="V26" s="1851" t="s">
        <v>183</v>
      </c>
      <c r="W26" s="1809" t="s">
        <v>184</v>
      </c>
      <c r="X26" s="1861"/>
      <c r="Y26" s="1275"/>
      <c r="Z26" s="1275"/>
      <c r="AA26" s="1275"/>
      <c r="AB26" s="1275"/>
      <c r="AC26" s="1982" t="s">
        <v>167</v>
      </c>
      <c r="AD26" s="1275" t="s">
        <v>185</v>
      </c>
      <c r="AE26" s="1275" t="s">
        <v>186</v>
      </c>
      <c r="AF26" s="1275" t="s">
        <v>187</v>
      </c>
      <c r="AG26" s="1275" t="s">
        <v>188</v>
      </c>
      <c r="AH26" s="1275" t="str">
        <f>IF($E$18=0,"",$E$18)</f>
        <v>Тарифы на тепловую энергию (мощность), поставляемую теплоснабжающими организациями потребителям, другим теплоснабжающим организациям</v>
      </c>
      <c r="AI26" s="1275" t="str">
        <f>IF($G$18=0,"",$G$18)</f>
        <v>Производство тепловой энергии. Некомбинированная выработка; Передача. Тепловая энергия; Сбыт. Тепловая энергия</v>
      </c>
      <c r="AJ26" s="1275" t="str">
        <f>IF($J$26=0,"",$J$26)</f>
        <v>Тарифы на тепловую энергию (мощность), поставляемую АО "ТЭК СПб" теплоснабжающим, теплосетевым организациям, приобретающим тепловую энергию с целью компенсации потерь тепловой энергии
</v>
      </c>
      <c r="AK26" s="1275" t="str">
        <f>IF($K$26="нет","без дифференциации",IF($N$26=0,"",$N$26))</f>
        <v>без дифференциации</v>
      </c>
      <c r="AL26" s="1852" t="str">
        <f>IF($O$26="нет","без дифференциации",IF($R$26=0,"",$R$26))</f>
        <v>без дифференциации</v>
      </c>
      <c r="AM26" s="1852" t="str">
        <f>IF($S$26="нет","без дифференциации",IF($V$26=0,"",$V$26))</f>
        <v>Закрытое акционерное общество "Тепломагистраль"</v>
      </c>
      <c r="AN26" s="1275" t="str">
        <f>$I$26</f>
        <v>3</v>
      </c>
      <c r="AO26" s="1275" t="str">
        <f>$I$26&amp;"."&amp;$M$26</f>
        <v>3.1</v>
      </c>
      <c r="AP26" s="1275" t="str">
        <f>$I$26&amp;"."&amp;$M$26&amp;"."&amp;$Q$26</f>
        <v>3.1.1</v>
      </c>
      <c r="AQ26" s="1275" t="str">
        <f>$I$26&amp;"."&amp;$M$26&amp;"."&amp;$Q$26&amp;"."&amp;$U$26</f>
        <v>3.1.1.1</v>
      </c>
      <c r="AR26" s="1861"/>
    </row>
    <row customHeight="1" ht="53.25">
      <c r="A27" s="1848"/>
      <c r="B27" s="1861"/>
      <c r="C27" s="1850"/>
      <c r="D27" s="1838"/>
      <c r="E27" s="1855"/>
      <c r="F27" s="1792"/>
      <c r="G27" s="1856"/>
      <c r="H27" s="1764"/>
      <c r="I27" s="1764"/>
      <c r="J27" s="1765"/>
      <c r="K27" s="1856"/>
      <c r="L27" s="1764"/>
      <c r="M27" s="1764"/>
      <c r="N27" s="1856"/>
      <c r="O27" s="1856"/>
      <c r="P27" s="1764"/>
      <c r="Q27" s="1764"/>
      <c r="R27" s="1766"/>
      <c r="S27" s="1856"/>
      <c r="T27" s="1819" t="s">
        <v>175</v>
      </c>
      <c r="U27" s="1819" t="s">
        <v>114</v>
      </c>
      <c r="V27" s="1851" t="s">
        <v>189</v>
      </c>
      <c r="W27" s="1809" t="s">
        <v>190</v>
      </c>
      <c r="X27" s="1861"/>
      <c r="Y27" s="1275"/>
      <c r="Z27" s="1275"/>
      <c r="AA27" s="1275"/>
      <c r="AB27" s="1275"/>
      <c r="AC27" s="1982" t="s">
        <v>167</v>
      </c>
      <c r="AD27" s="1982" t="s">
        <v>185</v>
      </c>
      <c r="AE27" s="1982" t="s">
        <v>186</v>
      </c>
      <c r="AF27" s="1982" t="s">
        <v>187</v>
      </c>
      <c r="AG27" s="1275" t="s">
        <v>191</v>
      </c>
      <c r="AH27" s="1275" t="str">
        <f>IF($E$18=0,"",$E$18)</f>
        <v>Тарифы на тепловую энергию (мощность), поставляемую теплоснабжающими организациями потребителям, другим теплоснабжающим организациям</v>
      </c>
      <c r="AI27" s="1275" t="str">
        <f>IF($G$18=0,"",$G$18)</f>
        <v>Производство тепловой энергии. Некомбинированная выработка; Передача. Тепловая энергия; Сбыт. Тепловая энергия</v>
      </c>
      <c r="AJ27" s="1275" t="str">
        <f>IF($J$26=0,"",$J$26)</f>
        <v>Тарифы на тепловую энергию (мощность), поставляемую АО "ТЭК СПб" теплоснабжающим, теплосетевым организациям, приобретающим тепловую энергию с целью компенсации потерь тепловой энергии
</v>
      </c>
      <c r="AK27" s="1275" t="str">
        <f>IF($K$26="нет","без дифференциации",IF($N$26=0,"",$N$26))</f>
        <v>без дифференциации</v>
      </c>
      <c r="AL27" s="1852" t="str">
        <f>IF($O$26="нет","без дифференциации",IF($R$26=0,"",$R$26))</f>
        <v>без дифференциации</v>
      </c>
      <c r="AM27" s="1852" t="str">
        <f>IF($S$27="нет","без дифференциации",IF($V$27=0,"",$V$27))</f>
        <v>Прочие теплоснабжающие, теплосетевые организации</v>
      </c>
      <c r="AN27" s="1275" t="str">
        <f>$I$26</f>
        <v>3</v>
      </c>
      <c r="AO27" s="1275" t="str">
        <f>$I$26&amp;"."&amp;$M$26</f>
        <v>3.1</v>
      </c>
      <c r="AP27" s="1275" t="str">
        <f>$I$26&amp;"."&amp;$M$26&amp;"."&amp;$Q$26</f>
        <v>3.1.1</v>
      </c>
      <c r="AQ27" s="1275" t="str">
        <f>$I$26&amp;"."&amp;$M$26&amp;"."&amp;$Q$26&amp;"."&amp;$U$27</f>
        <v>3.1.1.2</v>
      </c>
      <c r="AR27" s="1861"/>
    </row>
    <row customHeight="1" ht="33">
      <c r="A28" s="1848"/>
      <c r="B28" s="1861"/>
      <c r="C28" s="1853"/>
      <c r="D28" s="1838"/>
      <c r="E28" s="1855"/>
      <c r="F28" s="1792"/>
      <c r="G28" s="1856"/>
      <c r="H28" s="2537"/>
      <c r="I28" s="2537"/>
      <c r="J28" s="2509"/>
      <c r="K28" s="2194"/>
      <c r="L28" s="2116"/>
      <c r="M28" s="2116"/>
      <c r="N28" s="3416" t="s">
        <v>28</v>
      </c>
      <c r="O28" s="2194"/>
      <c r="P28" s="2116"/>
      <c r="Q28" s="2116"/>
      <c r="R28" s="3417" t="s">
        <v>28</v>
      </c>
      <c r="S28" s="2115"/>
      <c r="T28" s="325"/>
      <c r="U28" s="326"/>
      <c r="V28" s="326" t="s">
        <v>172</v>
      </c>
      <c r="W28" s="327"/>
      <c r="X28" s="1861"/>
      <c r="Y28" s="1267"/>
      <c r="Z28" s="1267"/>
      <c r="AA28" s="1267"/>
      <c r="AB28" s="1267"/>
      <c r="AC28" s="1267"/>
      <c r="AD28" s="1267"/>
      <c r="AE28" s="1267"/>
      <c r="AF28" s="1267"/>
      <c r="AG28" s="1267"/>
      <c r="AH28" s="1267"/>
      <c r="AI28" s="1267"/>
      <c r="AJ28" s="1267"/>
      <c r="AK28" s="1267"/>
      <c r="AL28" s="1861"/>
      <c r="AM28" s="1861"/>
      <c r="AN28" s="1861"/>
      <c r="AO28" s="1861"/>
      <c r="AP28" s="1861"/>
      <c r="AQ28" s="1861"/>
      <c r="AR28" s="1861"/>
    </row>
    <row customHeight="1" ht="17.25">
      <c r="A29" s="1848"/>
      <c r="B29" s="1861"/>
      <c r="C29" s="1853"/>
      <c r="D29" s="1838"/>
      <c r="E29" s="1855"/>
      <c r="F29" s="1792"/>
      <c r="G29" s="1856"/>
      <c r="H29" s="2511"/>
      <c r="I29" s="2511"/>
      <c r="J29" s="2541"/>
      <c r="K29" s="2194"/>
      <c r="L29" s="2511"/>
      <c r="M29" s="2511"/>
      <c r="N29" s="3419" t="s">
        <v>28</v>
      </c>
      <c r="O29" s="2120"/>
      <c r="P29" s="325"/>
      <c r="Q29" s="326"/>
      <c r="R29" s="326" t="s">
        <v>173</v>
      </c>
      <c r="S29" s="1854"/>
      <c r="T29" s="1854"/>
      <c r="U29" s="1854"/>
      <c r="V29" s="1854"/>
      <c r="W29" s="327"/>
      <c r="X29" s="1861"/>
      <c r="Y29" s="1267"/>
      <c r="Z29" s="1267"/>
      <c r="AA29" s="1267"/>
      <c r="AB29" s="1267"/>
      <c r="AC29" s="1267"/>
      <c r="AD29" s="1267"/>
      <c r="AE29" s="1267"/>
      <c r="AF29" s="1267"/>
      <c r="AG29" s="1267"/>
      <c r="AH29" s="1267"/>
      <c r="AI29" s="1267"/>
      <c r="AJ29" s="1267"/>
      <c r="AK29" s="1267"/>
      <c r="AL29" s="1861"/>
      <c r="AM29" s="1861"/>
      <c r="AN29" s="1861"/>
      <c r="AO29" s="1861"/>
      <c r="AP29" s="1861"/>
      <c r="AQ29" s="1861"/>
      <c r="AR29" s="1861"/>
    </row>
    <row customHeight="1" ht="17.25">
      <c r="A30" s="1848"/>
      <c r="B30" s="1861"/>
      <c r="C30" s="1853"/>
      <c r="D30" s="1838"/>
      <c r="E30" s="1855"/>
      <c r="F30" s="1792"/>
      <c r="G30" s="1856"/>
      <c r="H30" s="2511"/>
      <c r="I30" s="2511"/>
      <c r="J30" s="2541"/>
      <c r="K30" s="2120"/>
      <c r="L30" s="325"/>
      <c r="M30" s="326"/>
      <c r="N30" s="326" t="s">
        <v>174</v>
      </c>
      <c r="O30" s="326"/>
      <c r="P30" s="326"/>
      <c r="Q30" s="326"/>
      <c r="R30" s="326"/>
      <c r="S30" s="1854"/>
      <c r="T30" s="1854"/>
      <c r="U30" s="1854"/>
      <c r="V30" s="1854"/>
      <c r="W30" s="327"/>
      <c r="X30" s="1861"/>
      <c r="Y30" s="1267"/>
      <c r="Z30" s="1267"/>
      <c r="AA30" s="1267"/>
      <c r="AB30" s="1267"/>
      <c r="AC30" s="1267"/>
      <c r="AD30" s="1267"/>
      <c r="AE30" s="1267"/>
      <c r="AF30" s="1267"/>
      <c r="AG30" s="1267"/>
      <c r="AH30" s="1267"/>
      <c r="AI30" s="1267"/>
      <c r="AJ30" s="1267"/>
      <c r="AK30" s="1267"/>
      <c r="AL30" s="1861"/>
      <c r="AM30" s="1861"/>
      <c r="AN30" s="1861"/>
      <c r="AO30" s="1861"/>
      <c r="AP30" s="1861"/>
      <c r="AQ30" s="1861"/>
      <c r="AR30" s="1861"/>
    </row>
    <row customHeight="1" ht="139.5">
      <c r="A31" s="1848"/>
      <c r="B31" s="1861"/>
      <c r="C31" s="1850"/>
      <c r="D31" s="1838"/>
      <c r="E31" s="1855"/>
      <c r="F31" s="1792"/>
      <c r="G31" s="1856"/>
      <c r="H31" s="2537" t="s">
        <v>175</v>
      </c>
      <c r="I31" s="2537" t="s">
        <v>95</v>
      </c>
      <c r="J31" s="2509" t="s">
        <v>192</v>
      </c>
      <c r="K31" s="2193" t="s">
        <v>19</v>
      </c>
      <c r="L31" s="2116"/>
      <c r="M31" s="2116" t="s">
        <v>113</v>
      </c>
      <c r="N31" s="3416" t="s">
        <v>28</v>
      </c>
      <c r="O31" s="2193" t="s">
        <v>19</v>
      </c>
      <c r="P31" s="2116"/>
      <c r="Q31" s="2116" t="s">
        <v>113</v>
      </c>
      <c r="R31" s="3417" t="s">
        <v>28</v>
      </c>
      <c r="S31" s="2115" t="s">
        <v>19</v>
      </c>
      <c r="T31" s="1819"/>
      <c r="U31" s="1819" t="s">
        <v>113</v>
      </c>
      <c r="V31" s="3418" t="s">
        <v>28</v>
      </c>
      <c r="W31" s="1809" t="s">
        <v>193</v>
      </c>
      <c r="X31" s="1861"/>
      <c r="Y31" s="1275"/>
      <c r="Z31" s="1275"/>
      <c r="AA31" s="1275"/>
      <c r="AB31" s="1275"/>
      <c r="AC31" s="1982" t="s">
        <v>167</v>
      </c>
      <c r="AD31" s="1275" t="s">
        <v>194</v>
      </c>
      <c r="AE31" s="1275" t="s">
        <v>195</v>
      </c>
      <c r="AF31" s="1275" t="s">
        <v>196</v>
      </c>
      <c r="AG31" s="1275" t="s">
        <v>197</v>
      </c>
      <c r="AH31" s="1275" t="str">
        <f>IF($E$18=0,"",$E$18)</f>
        <v>Тарифы на тепловую энергию (мощность), поставляемую теплоснабжающими организациями потребителям, другим теплоснабжающим организациям</v>
      </c>
      <c r="AI31" s="1275" t="str">
        <f>IF($G$18=0,"",$G$18)</f>
        <v>Производство тепловой энергии. Некомбинированная выработка; Передача. Тепловая энергия; Сбыт. Тепловая энергия</v>
      </c>
      <c r="AJ31" s="1275" t="str">
        <f>IF($J$31=0,"",$J$31)</f>
        <v>Льготные тарифы на тепловую энергию, поставляемую АО "ТЭК СПб" потребителям, расположенным на территории Санкт-Петербурга 
</v>
      </c>
      <c r="AK31" s="1275" t="str">
        <f>IF($K$31="нет","без дифференциации",IF($N$31=0,"",$N$31))</f>
        <v>без дифференциации</v>
      </c>
      <c r="AL31" s="1852" t="str">
        <f>IF($O$31="нет","без дифференциации",IF($R$31=0,"",$R$31))</f>
        <v>без дифференциации</v>
      </c>
      <c r="AM31" s="1852" t="str">
        <f>IF($S$31="нет","без дифференциации",IF($V$31=0,"",$V$31))</f>
        <v>без дифференциации</v>
      </c>
      <c r="AN31" s="1275" t="str">
        <f>$I$31</f>
        <v>4</v>
      </c>
      <c r="AO31" s="1275" t="str">
        <f>$I$31&amp;"."&amp;$M$31</f>
        <v>4.1</v>
      </c>
      <c r="AP31" s="1275" t="str">
        <f>$I$31&amp;"."&amp;$M$31&amp;"."&amp;$Q$31</f>
        <v>4.1.1</v>
      </c>
      <c r="AQ31" s="1275" t="str">
        <f>$I$31&amp;"."&amp;$M$31&amp;"."&amp;$Q$31&amp;"."&amp;$U$31</f>
        <v>4.1.1.1</v>
      </c>
      <c r="AR31" s="1861"/>
    </row>
    <row customHeight="1" ht="17.25">
      <c r="A32" s="1848"/>
      <c r="B32" s="1861"/>
      <c r="C32" s="1853"/>
      <c r="D32" s="1838"/>
      <c r="E32" s="1855"/>
      <c r="F32" s="1792"/>
      <c r="G32" s="1856"/>
      <c r="H32" s="2537"/>
      <c r="I32" s="2537"/>
      <c r="J32" s="2509"/>
      <c r="K32" s="2194"/>
      <c r="L32" s="2116"/>
      <c r="M32" s="2116"/>
      <c r="N32" s="3416" t="s">
        <v>28</v>
      </c>
      <c r="O32" s="2194"/>
      <c r="P32" s="2116"/>
      <c r="Q32" s="2116"/>
      <c r="R32" s="3417" t="s">
        <v>28</v>
      </c>
      <c r="S32" s="2115"/>
      <c r="T32" s="325"/>
      <c r="U32" s="326"/>
      <c r="V32" s="326" t="s">
        <v>172</v>
      </c>
      <c r="W32" s="327"/>
      <c r="X32" s="1861"/>
      <c r="Y32" s="1267"/>
      <c r="Z32" s="1267"/>
      <c r="AA32" s="1267"/>
      <c r="AB32" s="1267"/>
      <c r="AC32" s="1267"/>
      <c r="AD32" s="1267"/>
      <c r="AE32" s="1267"/>
      <c r="AF32" s="1267"/>
      <c r="AG32" s="1267"/>
      <c r="AH32" s="1267"/>
      <c r="AI32" s="1267"/>
      <c r="AJ32" s="1267"/>
      <c r="AK32" s="1267"/>
      <c r="AL32" s="1861"/>
      <c r="AM32" s="1861"/>
      <c r="AN32" s="1861"/>
      <c r="AO32" s="1861"/>
      <c r="AP32" s="1861"/>
      <c r="AQ32" s="1861"/>
      <c r="AR32" s="1861"/>
    </row>
    <row customHeight="1" ht="17.25">
      <c r="A33" s="1848"/>
      <c r="B33" s="1861"/>
      <c r="C33" s="1853"/>
      <c r="D33" s="1838"/>
      <c r="E33" s="1855"/>
      <c r="F33" s="1792"/>
      <c r="G33" s="1856"/>
      <c r="H33" s="2511"/>
      <c r="I33" s="2511"/>
      <c r="J33" s="2541"/>
      <c r="K33" s="2194"/>
      <c r="L33" s="2511"/>
      <c r="M33" s="2511"/>
      <c r="N33" s="3419" t="s">
        <v>28</v>
      </c>
      <c r="O33" s="2120"/>
      <c r="P33" s="325"/>
      <c r="Q33" s="326"/>
      <c r="R33" s="326" t="s">
        <v>173</v>
      </c>
      <c r="S33" s="1854"/>
      <c r="T33" s="1854"/>
      <c r="U33" s="1854"/>
      <c r="V33" s="1854"/>
      <c r="W33" s="327"/>
      <c r="X33" s="1861"/>
      <c r="Y33" s="1267"/>
      <c r="Z33" s="1267"/>
      <c r="AA33" s="1267"/>
      <c r="AB33" s="1267"/>
      <c r="AC33" s="1267"/>
      <c r="AD33" s="1267"/>
      <c r="AE33" s="1267"/>
      <c r="AF33" s="1267"/>
      <c r="AG33" s="1267"/>
      <c r="AH33" s="1267"/>
      <c r="AI33" s="1267"/>
      <c r="AJ33" s="1267"/>
      <c r="AK33" s="1267"/>
      <c r="AL33" s="1861"/>
      <c r="AM33" s="1861"/>
      <c r="AN33" s="1861"/>
      <c r="AO33" s="1861"/>
      <c r="AP33" s="1861"/>
      <c r="AQ33" s="1861"/>
      <c r="AR33" s="1861"/>
    </row>
    <row customHeight="1" ht="17.25">
      <c r="A34" s="1848"/>
      <c r="B34" s="1861"/>
      <c r="C34" s="1853"/>
      <c r="D34" s="1838"/>
      <c r="E34" s="1855"/>
      <c r="F34" s="1792"/>
      <c r="G34" s="1856"/>
      <c r="H34" s="2511"/>
      <c r="I34" s="2511"/>
      <c r="J34" s="2541"/>
      <c r="K34" s="2120"/>
      <c r="L34" s="325"/>
      <c r="M34" s="326"/>
      <c r="N34" s="326" t="s">
        <v>174</v>
      </c>
      <c r="O34" s="326"/>
      <c r="P34" s="326"/>
      <c r="Q34" s="326"/>
      <c r="R34" s="326"/>
      <c r="S34" s="1854"/>
      <c r="T34" s="1854"/>
      <c r="U34" s="1854"/>
      <c r="V34" s="1854"/>
      <c r="W34" s="327"/>
      <c r="X34" s="1861"/>
      <c r="Y34" s="1267"/>
      <c r="Z34" s="1267"/>
      <c r="AA34" s="1267"/>
      <c r="AB34" s="1267"/>
      <c r="AC34" s="1267"/>
      <c r="AD34" s="1267"/>
      <c r="AE34" s="1267"/>
      <c r="AF34" s="1267"/>
      <c r="AG34" s="1267"/>
      <c r="AH34" s="1267"/>
      <c r="AI34" s="1267"/>
      <c r="AJ34" s="1267"/>
      <c r="AK34" s="1267"/>
      <c r="AL34" s="1861"/>
      <c r="AM34" s="1861"/>
      <c r="AN34" s="1861"/>
      <c r="AO34" s="1861"/>
      <c r="AP34" s="1861"/>
      <c r="AQ34" s="1861"/>
      <c r="AR34" s="1861"/>
    </row>
    <row s="1861" customFormat="1" customHeight="1" ht="17.25">
      <c r="A35" s="329"/>
      <c r="C35" s="328"/>
      <c r="D35" s="2144"/>
      <c r="E35" s="2173"/>
      <c r="F35" s="2155"/>
      <c r="G35" s="2645" t="s">
        <v>28</v>
      </c>
      <c r="H35" s="3420"/>
      <c r="I35" s="3421"/>
      <c r="J35" s="3422" t="s">
        <v>198</v>
      </c>
      <c r="K35" s="3423"/>
      <c r="L35" s="3424"/>
      <c r="M35" s="3425"/>
      <c r="N35" s="3426"/>
      <c r="O35" s="3427"/>
      <c r="P35" s="3428"/>
      <c r="Q35" s="3429"/>
      <c r="R35" s="3430"/>
      <c r="S35" s="3431"/>
      <c r="T35" s="3432"/>
      <c r="U35" s="3433"/>
      <c r="V35" s="3434"/>
      <c r="W35" s="3435"/>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217"/>
      <c r="D36" s="2143">
        <v>2</v>
      </c>
      <c r="E36" s="2151" t="s">
        <v>163</v>
      </c>
      <c r="F36" s="2153" t="s">
        <v>19</v>
      </c>
      <c r="G36" s="2151"/>
      <c r="H36" s="2156"/>
      <c r="I36" s="2158"/>
      <c r="J36" s="2160"/>
      <c r="K36" s="2145"/>
      <c r="L36" s="2145"/>
      <c r="M36" s="2145"/>
      <c r="N36" s="2147"/>
      <c r="O36" s="2145"/>
      <c r="P36" s="2145"/>
      <c r="Q36" s="2145"/>
      <c r="R36" s="2150"/>
      <c r="S36" s="2145"/>
      <c r="T36" s="2006"/>
      <c r="U36" s="2006"/>
      <c r="V36" s="2008"/>
      <c r="W36" s="1304"/>
      <c r="X36" s="1275"/>
      <c r="Y36" s="1275"/>
      <c r="Z36" s="1275" t="s">
        <v>28</v>
      </c>
      <c r="AA36" s="1275" t="s">
        <v>28</v>
      </c>
      <c r="AB36" s="1275" t="s">
        <v>28</v>
      </c>
      <c r="AC36" s="1275" t="s">
        <v>28</v>
      </c>
      <c r="AD36" s="1275" t="s">
        <v>28</v>
      </c>
      <c r="AE36" s="1275" t="s">
        <v>28</v>
      </c>
      <c r="AF36" s="1275" t="s">
        <v>28</v>
      </c>
      <c r="AG36" s="1275" t="s">
        <v>28</v>
      </c>
      <c r="AH36" s="1275" t="s">
        <v>28</v>
      </c>
      <c r="AI36" s="1275" t="s">
        <v>28</v>
      </c>
      <c r="AJ36" s="1275" t="s">
        <v>28</v>
      </c>
      <c r="AK36" s="1275" t="s">
        <v>28</v>
      </c>
      <c r="AL36" s="1275" t="s">
        <v>28</v>
      </c>
      <c r="AM36" s="1275" t="s">
        <v>28</v>
      </c>
      <c r="AN36" s="1780" t="s">
        <v>28</v>
      </c>
      <c r="AO36" s="1275" t="s">
        <v>28</v>
      </c>
      <c r="AP36" s="1274" t="s">
        <v>28</v>
      </c>
      <c r="AQ36" s="1274" t="s">
        <v>28</v>
      </c>
      <c r="AR36" s="1475">
        <v>0</v>
      </c>
    </row>
    <row s="1861" customFormat="1" customHeight="1" ht="17.25" hidden="1">
      <c r="A37" s="329"/>
      <c r="C37" s="328"/>
      <c r="D37" s="2143"/>
      <c r="E37" s="2151"/>
      <c r="F37" s="2154"/>
      <c r="G37" s="2151"/>
      <c r="H37" s="2157"/>
      <c r="I37" s="2159"/>
      <c r="J37" s="2161"/>
      <c r="K37" s="2146"/>
      <c r="L37" s="2146"/>
      <c r="M37" s="2146"/>
      <c r="N37" s="2148"/>
      <c r="O37" s="2146"/>
      <c r="P37" s="2146"/>
      <c r="Q37" s="2146"/>
      <c r="R37" s="2149"/>
      <c r="S37" s="2146"/>
      <c r="T37" s="2011"/>
      <c r="U37" s="2011"/>
      <c r="V37" s="2011"/>
      <c r="W37" s="2012"/>
      <c r="X37" s="1274"/>
      <c r="Y37" s="1274"/>
      <c r="Z37" s="1274"/>
      <c r="AA37" s="1274"/>
      <c r="AB37" s="1274"/>
      <c r="AC37" s="1274"/>
      <c r="AD37" s="1274"/>
      <c r="AE37" s="1274"/>
      <c r="AF37" s="1274"/>
      <c r="AG37" s="1274"/>
      <c r="AH37" s="1274"/>
      <c r="AI37" s="1274"/>
      <c r="AJ37" s="1274"/>
      <c r="AK37" s="1274"/>
      <c r="AL37" s="1274"/>
      <c r="AM37" s="1274"/>
      <c r="AN37" s="1274"/>
      <c r="AO37" s="1274"/>
      <c r="AP37" s="1274"/>
      <c r="AQ37" s="1274"/>
      <c r="AR37" s="1475">
        <v>0</v>
      </c>
    </row>
    <row s="1861" customFormat="1" customHeight="1" ht="17.25" hidden="1">
      <c r="A38" s="329"/>
      <c r="C38" s="328"/>
      <c r="D38" s="2144"/>
      <c r="E38" s="2152"/>
      <c r="F38" s="2154"/>
      <c r="G38" s="2152"/>
      <c r="H38" s="2157"/>
      <c r="I38" s="2159"/>
      <c r="J38" s="2162"/>
      <c r="K38" s="2146"/>
      <c r="L38" s="2146"/>
      <c r="M38" s="2146"/>
      <c r="N38" s="2149"/>
      <c r="O38" s="2146"/>
      <c r="P38" s="2007"/>
      <c r="Q38" s="2011"/>
      <c r="R38" s="2011"/>
      <c r="S38" s="337"/>
      <c r="T38" s="337"/>
      <c r="U38" s="337"/>
      <c r="V38" s="337"/>
      <c r="W38" s="2012"/>
      <c r="X38" s="1274"/>
      <c r="Y38" s="1274"/>
      <c r="Z38" s="1274"/>
      <c r="AA38" s="1274"/>
      <c r="AB38" s="1274"/>
      <c r="AC38" s="1274"/>
      <c r="AD38" s="1274"/>
      <c r="AE38" s="1274"/>
      <c r="AF38" s="1274"/>
      <c r="AG38" s="1274"/>
      <c r="AH38" s="1274"/>
      <c r="AI38" s="1274"/>
      <c r="AJ38" s="1274"/>
      <c r="AK38" s="1274"/>
      <c r="AL38" s="1274"/>
      <c r="AM38" s="1274"/>
      <c r="AN38" s="1274"/>
      <c r="AO38" s="1274"/>
      <c r="AP38" s="1274"/>
      <c r="AQ38" s="1274"/>
      <c r="AR38" s="1475">
        <v>0</v>
      </c>
    </row>
    <row s="1861" customFormat="1" customHeight="1" ht="17.25" hidden="1">
      <c r="A39" s="329"/>
      <c r="C39" s="328"/>
      <c r="D39" s="2144"/>
      <c r="E39" s="2152"/>
      <c r="F39" s="2154"/>
      <c r="G39" s="2152"/>
      <c r="H39" s="2157"/>
      <c r="I39" s="2159"/>
      <c r="J39" s="2162"/>
      <c r="K39" s="2146"/>
      <c r="L39" s="2011"/>
      <c r="M39" s="2011"/>
      <c r="N39" s="2011"/>
      <c r="O39" s="2011"/>
      <c r="P39" s="2011"/>
      <c r="Q39" s="2011"/>
      <c r="R39" s="2011"/>
      <c r="S39" s="337"/>
      <c r="T39" s="337"/>
      <c r="U39" s="337"/>
      <c r="V39" s="337"/>
      <c r="W39" s="2012"/>
      <c r="X39" s="1274"/>
      <c r="Y39" s="1274"/>
      <c r="Z39" s="1274"/>
      <c r="AA39" s="1274"/>
      <c r="AB39" s="1274"/>
      <c r="AC39" s="1274"/>
      <c r="AD39" s="1274"/>
      <c r="AE39" s="1274"/>
      <c r="AF39" s="1274"/>
      <c r="AG39" s="1274"/>
      <c r="AH39" s="1274"/>
      <c r="AI39" s="1274"/>
      <c r="AJ39" s="1274"/>
      <c r="AK39" s="1274"/>
      <c r="AL39" s="1274"/>
      <c r="AM39" s="1274"/>
      <c r="AN39" s="1274"/>
      <c r="AO39" s="1274"/>
      <c r="AP39" s="1274"/>
      <c r="AQ39" s="1274"/>
      <c r="AR39" s="1475">
        <v>0</v>
      </c>
    </row>
    <row s="1861" customFormat="1" customHeight="1" ht="17.25" hidden="1">
      <c r="A40" s="329"/>
      <c r="C40" s="328"/>
      <c r="D40" s="2144"/>
      <c r="E40" s="2152"/>
      <c r="F40" s="2155"/>
      <c r="G40" s="2152"/>
      <c r="H40" s="1307"/>
      <c r="I40" s="2009"/>
      <c r="J40" s="2009"/>
      <c r="K40" s="2009"/>
      <c r="L40" s="2009"/>
      <c r="M40" s="2009"/>
      <c r="N40" s="2009"/>
      <c r="O40" s="2009"/>
      <c r="P40" s="2009"/>
      <c r="Q40" s="2009"/>
      <c r="R40" s="2009"/>
      <c r="S40" s="1309"/>
      <c r="T40" s="1309"/>
      <c r="U40" s="1309"/>
      <c r="V40" s="1309"/>
      <c r="W40" s="2010"/>
      <c r="X40" s="1274"/>
      <c r="Y40" s="1274"/>
      <c r="Z40" s="1274"/>
      <c r="AA40" s="1274"/>
      <c r="AB40" s="1274"/>
      <c r="AC40" s="1274"/>
      <c r="AD40" s="1274"/>
      <c r="AE40" s="1274"/>
      <c r="AF40" s="1274"/>
      <c r="AG40" s="1274"/>
      <c r="AH40" s="1274"/>
      <c r="AI40" s="1274"/>
      <c r="AJ40" s="1274"/>
      <c r="AK40" s="1274"/>
      <c r="AL40" s="1274"/>
      <c r="AM40" s="1274"/>
      <c r="AN40" s="1274"/>
      <c r="AO40" s="1274"/>
      <c r="AP40" s="1274"/>
      <c r="AQ40" s="1274"/>
      <c r="AR40" s="1475">
        <v>0</v>
      </c>
    </row>
    <row s="1861" customFormat="1" customHeight="1" ht="58.5">
      <c r="A41" s="329"/>
      <c r="C41" s="217"/>
      <c r="D41" s="2143">
        <v>3</v>
      </c>
      <c r="E41" s="2151" t="s">
        <v>199</v>
      </c>
      <c r="F41" s="2153" t="s">
        <v>65</v>
      </c>
      <c r="G41" s="2639"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41" s="2561"/>
      <c r="I41" s="2561">
        <v>1</v>
      </c>
      <c r="J41" s="2509" t="s">
        <v>200</v>
      </c>
      <c r="K41" s="2193" t="s">
        <v>19</v>
      </c>
      <c r="L41" s="2116"/>
      <c r="M41" s="2116" t="s">
        <v>113</v>
      </c>
      <c r="N41" s="446" t="s">
        <v>28</v>
      </c>
      <c r="O41" s="2193" t="s">
        <v>19</v>
      </c>
      <c r="P41" s="2116"/>
      <c r="Q41" s="2116" t="s">
        <v>113</v>
      </c>
      <c r="R41" s="2640" t="s">
        <v>28</v>
      </c>
      <c r="S41" s="2115" t="s">
        <v>19</v>
      </c>
      <c r="T41" s="2116"/>
      <c r="U41" s="2116" t="s">
        <v>113</v>
      </c>
      <c r="V41" s="2640" t="s">
        <v>28</v>
      </c>
      <c r="W41" s="2509" t="s">
        <v>201</v>
      </c>
      <c r="X41" s="1275"/>
      <c r="Y41" s="1275"/>
      <c r="Z41" s="1275"/>
      <c r="AA41" s="1275"/>
      <c r="AB41" s="1275" t="s">
        <v>202</v>
      </c>
      <c r="AC41" s="1275" t="s">
        <v>203</v>
      </c>
      <c r="AD41" s="1275" t="s">
        <v>204</v>
      </c>
      <c r="AE41" s="1275" t="s">
        <v>205</v>
      </c>
      <c r="AF41" s="1275" t="s">
        <v>206</v>
      </c>
      <c r="AG41" s="1275" t="s">
        <v>207</v>
      </c>
      <c r="AH41" s="1275" t="str">
        <f>IF($E$41=0,"",$E$41)</f>
        <v>Тарифы на теплоноситель, поставляемый теплоснабжающими организациями потребителям, другим теплоснабжающим организациям</v>
      </c>
      <c r="AI41" s="1275" t="str">
        <f>IF($G$41=0,"",$G$41)</f>
        <v>Производство. Теплоноситель; Передача. Теплоноситель; Сбыт. Теплоноситель</v>
      </c>
      <c r="AJ41" s="1275" t="str">
        <f>IF($J$41=0,"",$J$41)</f>
        <v>Тарифы на теплоноситель, поставляемый АО "ТЭК СПб" потребителям, расположенным на территории Санкт-Петербурга.
</v>
      </c>
      <c r="AK41" s="1275" t="str">
        <f>IF($K$41="нет","без дифференциации",IF($N$41=0,"",$N$41))</f>
        <v>без дифференциации</v>
      </c>
      <c r="AL41" s="1275" t="str">
        <f>IF($O$41="нет","без дифференциации",IF($R$41=0,"",$R$41))</f>
        <v>без дифференциации</v>
      </c>
      <c r="AM41" s="1275" t="str">
        <f>IF($S$41="нет","без дифференциации",IF($V$41=0,"",$V$41))</f>
        <v>без дифференциации</v>
      </c>
      <c r="AN41" s="1780">
        <f>$I$41</f>
        <v>1</v>
      </c>
      <c r="AO41" s="1275" t="str">
        <f>$I$41&amp;"."&amp;$M$41</f>
        <v>1.1</v>
      </c>
      <c r="AP41" s="1267" t="str">
        <f>$I$41&amp;"."&amp;$M$41&amp;"."&amp;$Q$41</f>
        <v>1.1.1</v>
      </c>
      <c r="AQ41" s="1267" t="str">
        <f>$I$41&amp;"."&amp;$M$41&amp;"."&amp;$Q$41&amp;"."&amp;$U$41</f>
        <v>1.1.1.1</v>
      </c>
      <c r="AR41" s="1291">
        <v>0</v>
      </c>
    </row>
    <row s="1861" customFormat="1" customHeight="1" ht="17.25">
      <c r="A42" s="329"/>
      <c r="C42" s="328"/>
      <c r="D42" s="2143"/>
      <c r="E42" s="2151"/>
      <c r="F42" s="2154"/>
      <c r="G42" s="2639"/>
      <c r="H42" s="2561"/>
      <c r="I42" s="2561"/>
      <c r="J42" s="2509"/>
      <c r="K42" s="2194"/>
      <c r="L42" s="2116"/>
      <c r="M42" s="2116"/>
      <c r="N42" s="446" t="s">
        <v>28</v>
      </c>
      <c r="O42" s="2194"/>
      <c r="P42" s="2116"/>
      <c r="Q42" s="2116"/>
      <c r="R42" s="2640" t="s">
        <v>28</v>
      </c>
      <c r="S42" s="2115"/>
      <c r="T42" s="2686"/>
      <c r="U42" s="2687"/>
      <c r="V42" s="2688" t="s">
        <v>172</v>
      </c>
      <c r="W42" s="2689"/>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c r="A43" s="329"/>
      <c r="C43" s="328"/>
      <c r="D43" s="2144"/>
      <c r="E43" s="2152"/>
      <c r="F43" s="2154"/>
      <c r="G43" s="2645"/>
      <c r="H43" s="2511"/>
      <c r="I43" s="2511"/>
      <c r="J43" s="2541"/>
      <c r="K43" s="2194"/>
      <c r="L43" s="2511"/>
      <c r="M43" s="2511"/>
      <c r="N43" s="2640" t="s">
        <v>28</v>
      </c>
      <c r="O43" s="2120"/>
      <c r="P43" s="2690"/>
      <c r="Q43" s="2691"/>
      <c r="R43" s="2692" t="s">
        <v>173</v>
      </c>
      <c r="S43" s="2693"/>
      <c r="T43" s="2694"/>
      <c r="U43" s="2695"/>
      <c r="V43" s="2696"/>
      <c r="W43" s="2697"/>
      <c r="X43" s="1267"/>
      <c r="Y43" s="1267"/>
      <c r="Z43" s="1267"/>
      <c r="AA43" s="1267"/>
      <c r="AB43" s="1267"/>
      <c r="AC43" s="1267"/>
      <c r="AD43" s="1267"/>
      <c r="AE43" s="1267"/>
      <c r="AF43" s="1267"/>
      <c r="AG43" s="1267"/>
      <c r="AH43" s="1267"/>
      <c r="AI43" s="1267"/>
      <c r="AJ43" s="1267"/>
      <c r="AK43" s="1267"/>
      <c r="AL43" s="1267"/>
      <c r="AM43" s="1267"/>
      <c r="AN43" s="1267"/>
      <c r="AO43" s="1267"/>
      <c r="AP43" s="1267"/>
      <c r="AQ43" s="1267"/>
      <c r="AR43" s="1291">
        <v>0</v>
      </c>
    </row>
    <row s="1861" customFormat="1" customHeight="1" ht="17.25">
      <c r="A44" s="329"/>
      <c r="C44" s="328"/>
      <c r="D44" s="2144"/>
      <c r="E44" s="2152"/>
      <c r="F44" s="2154"/>
      <c r="G44" s="2645"/>
      <c r="H44" s="2511"/>
      <c r="I44" s="2511"/>
      <c r="J44" s="2541"/>
      <c r="K44" s="2120"/>
      <c r="L44" s="2698"/>
      <c r="M44" s="2699"/>
      <c r="N44" s="2700" t="s">
        <v>174</v>
      </c>
      <c r="O44" s="2701"/>
      <c r="P44" s="2702"/>
      <c r="Q44" s="2703"/>
      <c r="R44" s="2704"/>
      <c r="S44" s="2705"/>
      <c r="T44" s="2706"/>
      <c r="U44" s="2707"/>
      <c r="V44" s="2708"/>
      <c r="W44" s="2709"/>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c r="A45" s="329"/>
      <c r="C45" s="328"/>
      <c r="D45" s="2144"/>
      <c r="E45" s="2152"/>
      <c r="F45" s="2155"/>
      <c r="G45" s="2645"/>
      <c r="H45" s="2710"/>
      <c r="I45" s="2711"/>
      <c r="J45" s="2712" t="s">
        <v>198</v>
      </c>
      <c r="K45" s="2713"/>
      <c r="L45" s="2714"/>
      <c r="M45" s="2715"/>
      <c r="N45" s="2716"/>
      <c r="O45" s="2717"/>
      <c r="P45" s="2718"/>
      <c r="Q45" s="2719"/>
      <c r="R45" s="2720"/>
      <c r="S45" s="2721"/>
      <c r="T45" s="2722"/>
      <c r="U45" s="2723"/>
      <c r="V45" s="2724"/>
      <c r="W45" s="2725"/>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57.5">
      <c r="A46" s="329"/>
      <c r="C46" s="217"/>
      <c r="D46" s="2143">
        <v>4</v>
      </c>
      <c r="E46" s="2151" t="s">
        <v>208</v>
      </c>
      <c r="F46" s="2153" t="s">
        <v>65</v>
      </c>
      <c r="G46" s="2639"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H46" s="2561"/>
      <c r="I46" s="2561">
        <v>1</v>
      </c>
      <c r="J46" s="2509" t="s">
        <v>209</v>
      </c>
      <c r="K46" s="2193" t="s">
        <v>19</v>
      </c>
      <c r="L46" s="2116"/>
      <c r="M46" s="2116" t="s">
        <v>113</v>
      </c>
      <c r="N46" s="446" t="s">
        <v>28</v>
      </c>
      <c r="O46" s="2193" t="s">
        <v>19</v>
      </c>
      <c r="P46" s="2116"/>
      <c r="Q46" s="2116" t="s">
        <v>113</v>
      </c>
      <c r="R46" s="2640" t="s">
        <v>28</v>
      </c>
      <c r="S46" s="2115" t="s">
        <v>19</v>
      </c>
      <c r="T46" s="2116"/>
      <c r="U46" s="2116" t="s">
        <v>113</v>
      </c>
      <c r="V46" s="2640" t="s">
        <v>28</v>
      </c>
      <c r="W46" s="2509" t="s">
        <v>210</v>
      </c>
      <c r="X46" s="1275"/>
      <c r="Y46" s="1275"/>
      <c r="Z46" s="1275"/>
      <c r="AA46" s="1275"/>
      <c r="AB46" s="1275" t="s">
        <v>211</v>
      </c>
      <c r="AC46" s="1275" t="s">
        <v>212</v>
      </c>
      <c r="AD46" s="1275" t="s">
        <v>213</v>
      </c>
      <c r="AE46" s="1275" t="s">
        <v>214</v>
      </c>
      <c r="AF46" s="1275" t="s">
        <v>215</v>
      </c>
      <c r="AG46" s="1275" t="s">
        <v>216</v>
      </c>
      <c r="AH46" s="1275" t="str">
        <f>IF($E$46=0,"",$E$46)</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6" s="1275" t="str">
        <f>IF($G$46=0,"",$G$46)</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46" s="1275" t="str">
        <f>IF($J$46=0,"",$J$46)</f>
        <v>Тарифы на горячую воду (горячее водоснабжение), поставляемую АО "ТЭК СПб" в открытых системах теплоснабжения потребителям, расположенным на территории Санкт-Петербурга 
</v>
      </c>
      <c r="AK46" s="1275" t="str">
        <f>IF($K$46="нет","без дифференциации",IF($N$46=0,"",$N$46))</f>
        <v>без дифференциации</v>
      </c>
      <c r="AL46" s="1275" t="str">
        <f>IF($O$46="нет","без дифференциации",IF($R$46=0,"",$R$46))</f>
        <v>без дифференциации</v>
      </c>
      <c r="AM46" s="1275" t="str">
        <f>IF($S$46="нет","без дифференциации",IF($V$46=0,"",$V$46))</f>
        <v>без дифференциации</v>
      </c>
      <c r="AN46" s="1780">
        <f>$I$46</f>
        <v>1</v>
      </c>
      <c r="AO46" s="1275" t="str">
        <f>$I$46&amp;"."&amp;$M$46</f>
        <v>1.1</v>
      </c>
      <c r="AP46" s="1267" t="str">
        <f>$I$46&amp;"."&amp;$M$46&amp;"."&amp;$Q$46</f>
        <v>1.1.1</v>
      </c>
      <c r="AQ46" s="1267" t="str">
        <f>$I$46&amp;"."&amp;$M$46&amp;"."&amp;$Q$46&amp;"."&amp;$U$46</f>
        <v>1.1.1.1</v>
      </c>
      <c r="AR46" s="1291">
        <v>0</v>
      </c>
    </row>
    <row s="1861" customFormat="1" customHeight="1" ht="17.25">
      <c r="A47" s="329"/>
      <c r="C47" s="328"/>
      <c r="D47" s="2143"/>
      <c r="E47" s="2151"/>
      <c r="F47" s="2154"/>
      <c r="G47" s="2639"/>
      <c r="H47" s="2561"/>
      <c r="I47" s="2561"/>
      <c r="J47" s="2509"/>
      <c r="K47" s="2194"/>
      <c r="L47" s="2116"/>
      <c r="M47" s="2116"/>
      <c r="N47" s="446" t="s">
        <v>28</v>
      </c>
      <c r="O47" s="2194"/>
      <c r="P47" s="2116"/>
      <c r="Q47" s="2116"/>
      <c r="R47" s="2640" t="s">
        <v>28</v>
      </c>
      <c r="S47" s="2115"/>
      <c r="T47" s="2726"/>
      <c r="U47" s="2727"/>
      <c r="V47" s="2728" t="s">
        <v>172</v>
      </c>
      <c r="W47" s="2729"/>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c r="A48" s="329"/>
      <c r="C48" s="328"/>
      <c r="D48" s="2144"/>
      <c r="E48" s="2152"/>
      <c r="F48" s="2154"/>
      <c r="G48" s="2645"/>
      <c r="H48" s="2511"/>
      <c r="I48" s="2511"/>
      <c r="J48" s="2541"/>
      <c r="K48" s="2194"/>
      <c r="L48" s="2511"/>
      <c r="M48" s="2511"/>
      <c r="N48" s="2640" t="s">
        <v>28</v>
      </c>
      <c r="O48" s="2120"/>
      <c r="P48" s="2730"/>
      <c r="Q48" s="2731"/>
      <c r="R48" s="2732" t="s">
        <v>173</v>
      </c>
      <c r="S48" s="2733"/>
      <c r="T48" s="2734"/>
      <c r="U48" s="2735"/>
      <c r="V48" s="2736"/>
      <c r="W48" s="2737"/>
      <c r="X48" s="1267"/>
      <c r="Y48" s="1267"/>
      <c r="Z48" s="1267"/>
      <c r="AA48" s="1267"/>
      <c r="AB48" s="1267"/>
      <c r="AC48" s="1267"/>
      <c r="AD48" s="1267"/>
      <c r="AE48" s="1267"/>
      <c r="AF48" s="1267"/>
      <c r="AG48" s="1267"/>
      <c r="AH48" s="1267"/>
      <c r="AI48" s="1267"/>
      <c r="AJ48" s="1267"/>
      <c r="AK48" s="1267"/>
      <c r="AL48" s="1267"/>
      <c r="AM48" s="1267"/>
      <c r="AN48" s="1267"/>
      <c r="AO48" s="1267"/>
      <c r="AP48" s="1267"/>
      <c r="AQ48" s="1267"/>
      <c r="AR48" s="1291">
        <v>0</v>
      </c>
    </row>
    <row s="1861" customFormat="1" customHeight="1" ht="17.25">
      <c r="A49" s="329"/>
      <c r="C49" s="328"/>
      <c r="D49" s="2144"/>
      <c r="E49" s="2152"/>
      <c r="F49" s="2154"/>
      <c r="G49" s="2645"/>
      <c r="H49" s="2511"/>
      <c r="I49" s="2511"/>
      <c r="J49" s="2541"/>
      <c r="K49" s="2120"/>
      <c r="L49" s="2738"/>
      <c r="M49" s="2739"/>
      <c r="N49" s="2740" t="s">
        <v>174</v>
      </c>
      <c r="O49" s="2741"/>
      <c r="P49" s="2742"/>
      <c r="Q49" s="2743"/>
      <c r="R49" s="2744"/>
      <c r="S49" s="2745"/>
      <c r="T49" s="2746"/>
      <c r="U49" s="2747"/>
      <c r="V49" s="2748"/>
      <c r="W49" s="2749"/>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291">
        <v>0</v>
      </c>
    </row>
    <row s="1861" customFormat="1" customHeight="1" ht="17.25">
      <c r="A50" s="329"/>
      <c r="C50" s="328"/>
      <c r="D50" s="2144"/>
      <c r="E50" s="2152"/>
      <c r="F50" s="2155"/>
      <c r="G50" s="2645"/>
      <c r="H50" s="2750"/>
      <c r="I50" s="2751"/>
      <c r="J50" s="2752" t="s">
        <v>198</v>
      </c>
      <c r="K50" s="2753"/>
      <c r="L50" s="2754"/>
      <c r="M50" s="2755"/>
      <c r="N50" s="2756"/>
      <c r="O50" s="2757"/>
      <c r="P50" s="2758"/>
      <c r="Q50" s="2759"/>
      <c r="R50" s="2760"/>
      <c r="S50" s="2761"/>
      <c r="T50" s="2762"/>
      <c r="U50" s="2763"/>
      <c r="V50" s="2764"/>
      <c r="W50" s="2765"/>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291">
        <v>0</v>
      </c>
    </row>
    <row s="1861" customFormat="1" customHeight="1" ht="53.25">
      <c r="A51" s="329"/>
      <c r="C51" s="217"/>
      <c r="D51" s="2143">
        <v>5</v>
      </c>
      <c r="E51" s="2151" t="s">
        <v>217</v>
      </c>
      <c r="F51" s="2153" t="s">
        <v>65</v>
      </c>
      <c r="G51" s="2639" t="str">
        <f>INDEX(VD_NAME_LIST,MATCH("4190068",VD_ID_LIST,0))</f>
        <v>Передача. Тепловая энергия</v>
      </c>
      <c r="H51" s="2561"/>
      <c r="I51" s="2561">
        <v>1</v>
      </c>
      <c r="J51" s="2509" t="s">
        <v>218</v>
      </c>
      <c r="K51" s="2193" t="s">
        <v>19</v>
      </c>
      <c r="L51" s="2116"/>
      <c r="M51" s="2116" t="s">
        <v>113</v>
      </c>
      <c r="N51" s="446" t="s">
        <v>28</v>
      </c>
      <c r="O51" s="2193" t="s">
        <v>19</v>
      </c>
      <c r="P51" s="2116"/>
      <c r="Q51" s="2116" t="s">
        <v>113</v>
      </c>
      <c r="R51" s="2640" t="s">
        <v>28</v>
      </c>
      <c r="S51" s="2115" t="s">
        <v>19</v>
      </c>
      <c r="T51" s="2116"/>
      <c r="U51" s="2116" t="s">
        <v>113</v>
      </c>
      <c r="V51" s="2640" t="s">
        <v>28</v>
      </c>
      <c r="W51" s="2509" t="s">
        <v>219</v>
      </c>
      <c r="X51" s="1275"/>
      <c r="Y51" s="1275"/>
      <c r="Z51" s="1275"/>
      <c r="AA51" s="1275"/>
      <c r="AB51" s="1275" t="s">
        <v>220</v>
      </c>
      <c r="AC51" s="1275" t="s">
        <v>221</v>
      </c>
      <c r="AD51" s="1275" t="s">
        <v>222</v>
      </c>
      <c r="AE51" s="1275" t="s">
        <v>223</v>
      </c>
      <c r="AF51" s="1275" t="s">
        <v>224</v>
      </c>
      <c r="AG51" s="1275" t="s">
        <v>225</v>
      </c>
      <c r="AH51" s="1275" t="str">
        <f>IF($E$51=0,"",$E$51)</f>
        <v>Тарифы на услуги по передаче тепловой энергии</v>
      </c>
      <c r="AI51" s="1275" t="str">
        <f>IF($G$51=0,"",$G$51)</f>
        <v>Передача. Тепловая энергия</v>
      </c>
      <c r="AJ51" s="1275" t="str">
        <f>IF($J$51=0,"",$J$51)</f>
        <v>Тарифы на услуги по передаче тепловой энергии, теплоносителя по тепловым сетям АО "ТЭК СПб" на территории Санкт-Петербурга 
</v>
      </c>
      <c r="AK51" s="1275" t="str">
        <f>IF($K$51="нет","без дифференциации",IF($N$51=0,"",$N$51))</f>
        <v>без дифференциации</v>
      </c>
      <c r="AL51" s="1275" t="str">
        <f>IF($O$51="нет","без дифференциации",IF($R$51=0,"",$R$51))</f>
        <v>без дифференциации</v>
      </c>
      <c r="AM51" s="1275" t="str">
        <f>IF($S$51="нет","без дифференциации",IF($V$51=0,"",$V$51))</f>
        <v>без дифференциации</v>
      </c>
      <c r="AN51" s="1780">
        <f>$I$51</f>
        <v>1</v>
      </c>
      <c r="AO51" s="1275" t="str">
        <f>$I$51&amp;"."&amp;$M$51</f>
        <v>1.1</v>
      </c>
      <c r="AP51" s="1267" t="str">
        <f>$I$51&amp;"."&amp;$M$51&amp;"."&amp;$Q$51</f>
        <v>1.1.1</v>
      </c>
      <c r="AQ51" s="1267" t="str">
        <f>$I$51&amp;"."&amp;$M$51&amp;"."&amp;$Q$51&amp;"."&amp;$U$51</f>
        <v>1.1.1.1</v>
      </c>
      <c r="AR51" s="1291">
        <v>0</v>
      </c>
    </row>
    <row s="1861" customFormat="1" customHeight="1" ht="17.25">
      <c r="A52" s="329"/>
      <c r="C52" s="328"/>
      <c r="D52" s="2143"/>
      <c r="E52" s="2151"/>
      <c r="F52" s="2154"/>
      <c r="G52" s="2639"/>
      <c r="H52" s="2561"/>
      <c r="I52" s="2561"/>
      <c r="J52" s="2509"/>
      <c r="K52" s="2194"/>
      <c r="L52" s="2116"/>
      <c r="M52" s="2116"/>
      <c r="N52" s="446" t="s">
        <v>28</v>
      </c>
      <c r="O52" s="2194"/>
      <c r="P52" s="2116"/>
      <c r="Q52" s="2116"/>
      <c r="R52" s="2640" t="s">
        <v>28</v>
      </c>
      <c r="S52" s="2115"/>
      <c r="T52" s="2766"/>
      <c r="U52" s="2767"/>
      <c r="V52" s="2768" t="s">
        <v>172</v>
      </c>
      <c r="W52" s="2769"/>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291">
        <v>0</v>
      </c>
    </row>
    <row s="1861" customFormat="1" customHeight="1" ht="17.25">
      <c r="A53" s="329"/>
      <c r="C53" s="328"/>
      <c r="D53" s="2144"/>
      <c r="E53" s="2152"/>
      <c r="F53" s="2154"/>
      <c r="G53" s="2645"/>
      <c r="H53" s="2511"/>
      <c r="I53" s="2511"/>
      <c r="J53" s="2541"/>
      <c r="K53" s="2194"/>
      <c r="L53" s="2511"/>
      <c r="M53" s="2511"/>
      <c r="N53" s="2640" t="s">
        <v>28</v>
      </c>
      <c r="O53" s="2120"/>
      <c r="P53" s="2770"/>
      <c r="Q53" s="2771"/>
      <c r="R53" s="2772" t="s">
        <v>173</v>
      </c>
      <c r="S53" s="2773"/>
      <c r="T53" s="2774"/>
      <c r="U53" s="2775"/>
      <c r="V53" s="2776"/>
      <c r="W53" s="2777"/>
      <c r="X53" s="1267"/>
      <c r="Y53" s="1267"/>
      <c r="Z53" s="1267"/>
      <c r="AA53" s="1267"/>
      <c r="AB53" s="1267"/>
      <c r="AC53" s="1267"/>
      <c r="AD53" s="1267"/>
      <c r="AE53" s="1267"/>
      <c r="AF53" s="1267"/>
      <c r="AG53" s="1267"/>
      <c r="AH53" s="1267"/>
      <c r="AI53" s="1267"/>
      <c r="AJ53" s="1267"/>
      <c r="AK53" s="1267"/>
      <c r="AL53" s="1267"/>
      <c r="AM53" s="1267"/>
      <c r="AN53" s="1267"/>
      <c r="AO53" s="1267"/>
      <c r="AP53" s="1267"/>
      <c r="AQ53" s="1267"/>
      <c r="AR53" s="1291">
        <v>0</v>
      </c>
    </row>
    <row s="1861" customFormat="1" customHeight="1" ht="17.25">
      <c r="A54" s="329"/>
      <c r="C54" s="328"/>
      <c r="D54" s="2144"/>
      <c r="E54" s="2152"/>
      <c r="F54" s="2154"/>
      <c r="G54" s="2645"/>
      <c r="H54" s="2511"/>
      <c r="I54" s="2511"/>
      <c r="J54" s="2541"/>
      <c r="K54" s="2120"/>
      <c r="L54" s="2778"/>
      <c r="M54" s="2779"/>
      <c r="N54" s="2780" t="s">
        <v>174</v>
      </c>
      <c r="O54" s="2781"/>
      <c r="P54" s="2782"/>
      <c r="Q54" s="2783"/>
      <c r="R54" s="2784"/>
      <c r="S54" s="2785"/>
      <c r="T54" s="2786"/>
      <c r="U54" s="2787"/>
      <c r="V54" s="2788"/>
      <c r="W54" s="2789"/>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291">
        <v>0</v>
      </c>
    </row>
    <row s="1861" customFormat="1" customHeight="1" ht="17.25">
      <c r="A55" s="329"/>
      <c r="C55" s="328"/>
      <c r="D55" s="2144"/>
      <c r="E55" s="2152"/>
      <c r="F55" s="2155"/>
      <c r="G55" s="2645"/>
      <c r="H55" s="2790"/>
      <c r="I55" s="2791"/>
      <c r="J55" s="2792" t="s">
        <v>198</v>
      </c>
      <c r="K55" s="2793"/>
      <c r="L55" s="2794"/>
      <c r="M55" s="2795"/>
      <c r="N55" s="2796"/>
      <c r="O55" s="2797"/>
      <c r="P55" s="2798"/>
      <c r="Q55" s="2799"/>
      <c r="R55" s="2800"/>
      <c r="S55" s="2801"/>
      <c r="T55" s="2802"/>
      <c r="U55" s="2803"/>
      <c r="V55" s="2804"/>
      <c r="W55" s="2805"/>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291">
        <v>0</v>
      </c>
    </row>
    <row s="1861" customFormat="1" customHeight="1" ht="17.25">
      <c r="A56" s="329"/>
      <c r="C56" s="217"/>
      <c r="D56" s="2143">
        <v>6</v>
      </c>
      <c r="E56" s="2151" t="s">
        <v>226</v>
      </c>
      <c r="F56" s="2153" t="s">
        <v>19</v>
      </c>
      <c r="G56" s="2151"/>
      <c r="H56" s="2156"/>
      <c r="I56" s="2158"/>
      <c r="J56" s="2160"/>
      <c r="K56" s="2145"/>
      <c r="L56" s="2145"/>
      <c r="M56" s="2145"/>
      <c r="N56" s="2147"/>
      <c r="O56" s="2145"/>
      <c r="P56" s="2145"/>
      <c r="Q56" s="2145"/>
      <c r="R56" s="2150"/>
      <c r="S56" s="2145"/>
      <c r="T56" s="1428"/>
      <c r="U56" s="1428"/>
      <c r="V56" s="1427"/>
      <c r="W56" s="1304"/>
      <c r="X56" s="1275"/>
      <c r="Y56" s="1275"/>
      <c r="Z56" s="1275"/>
      <c r="AA56" s="1275"/>
      <c r="AB56" s="1275"/>
      <c r="AC56" s="1275" t="s">
        <v>227</v>
      </c>
      <c r="AD56" s="1275" t="s">
        <v>228</v>
      </c>
      <c r="AE56" s="1275" t="s">
        <v>229</v>
      </c>
      <c r="AF56" s="1275" t="s">
        <v>230</v>
      </c>
      <c r="AG56" s="1275" t="s">
        <v>231</v>
      </c>
      <c r="AH56" s="1275" t="str">
        <f>IF($E$56=0,"",$E$56)</f>
        <v>Тарифы на услуги по передаче теплоносителя</v>
      </c>
      <c r="AI56" s="1275" t="str">
        <f>IF($G$56=0,"",$G$56)</f>
        <v/>
      </c>
      <c r="AJ56" s="1275" t="str">
        <f>IF($J$56=0,"",$J$56)</f>
        <v/>
      </c>
      <c r="AK56" s="1275" t="str">
        <f>IF($K$56="нет","без дифференциации",IF($N$56=0,"",$N$56))</f>
        <v/>
      </c>
      <c r="AL56" s="1275" t="str">
        <f>IF($O$56="нет","без дифференциации",IF($R$56=0,"",$R$56))</f>
        <v/>
      </c>
      <c r="AM56" s="1275" t="str">
        <f>IF($S$56="нет","без дифференциации",IF($V$56=0,"",$V$56))</f>
        <v/>
      </c>
      <c r="AN56" s="1780">
        <f>$I$56</f>
        <v>0</v>
      </c>
      <c r="AO56" s="1275" t="str">
        <f>$I$56&amp;"."&amp;$M$56</f>
        <v>.</v>
      </c>
      <c r="AP56" s="1267" t="str">
        <f>$I$56&amp;"."&amp;$M$56&amp;"."&amp;$Q$56</f>
        <v>..</v>
      </c>
      <c r="AQ56" s="1267" t="str">
        <f>$I$56&amp;"."&amp;$M$56&amp;"."&amp;$Q$56&amp;"."&amp;$U$56</f>
        <v>...</v>
      </c>
      <c r="AR56" s="1291">
        <v>0</v>
      </c>
    </row>
    <row s="1861" customFormat="1" customHeight="1" ht="17.25">
      <c r="A57" s="329"/>
      <c r="C57" s="328"/>
      <c r="D57" s="2143"/>
      <c r="E57" s="2151"/>
      <c r="F57" s="2154"/>
      <c r="G57" s="2151"/>
      <c r="H57" s="2157"/>
      <c r="I57" s="2159"/>
      <c r="J57" s="2161"/>
      <c r="K57" s="2146"/>
      <c r="L57" s="2146"/>
      <c r="M57" s="2146"/>
      <c r="N57" s="2148"/>
      <c r="O57" s="2146"/>
      <c r="P57" s="2146"/>
      <c r="Q57" s="2146"/>
      <c r="R57" s="2149"/>
      <c r="S57" s="2146"/>
      <c r="T57" s="1305"/>
      <c r="U57" s="1305"/>
      <c r="V57" s="1305"/>
      <c r="W57" s="1306"/>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291">
        <v>0</v>
      </c>
    </row>
    <row s="1861" customFormat="1" customHeight="1" ht="17.25">
      <c r="A58" s="329"/>
      <c r="C58" s="328"/>
      <c r="D58" s="2144"/>
      <c r="E58" s="2152"/>
      <c r="F58" s="2154"/>
      <c r="G58" s="2152"/>
      <c r="H58" s="2157"/>
      <c r="I58" s="2159"/>
      <c r="J58" s="2162"/>
      <c r="K58" s="2146"/>
      <c r="L58" s="2146"/>
      <c r="M58" s="2146"/>
      <c r="N58" s="2149"/>
      <c r="O58" s="2146"/>
      <c r="P58" s="1426"/>
      <c r="Q58" s="1305"/>
      <c r="R58" s="1305"/>
      <c r="S58" s="337"/>
      <c r="T58" s="337"/>
      <c r="U58" s="337"/>
      <c r="V58" s="337"/>
      <c r="W58" s="1306"/>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91">
        <v>0</v>
      </c>
    </row>
    <row s="1861" customFormat="1" customHeight="1" ht="17.25">
      <c r="A59" s="329"/>
      <c r="C59" s="217"/>
      <c r="D59" s="2144"/>
      <c r="E59" s="2152"/>
      <c r="F59" s="2154"/>
      <c r="G59" s="2152"/>
      <c r="H59" s="2157"/>
      <c r="I59" s="2159"/>
      <c r="J59" s="2162"/>
      <c r="K59" s="2146"/>
      <c r="L59" s="1305"/>
      <c r="M59" s="1305"/>
      <c r="N59" s="1305"/>
      <c r="O59" s="1305"/>
      <c r="P59" s="1305"/>
      <c r="Q59" s="1305"/>
      <c r="R59" s="1305"/>
      <c r="S59" s="337"/>
      <c r="T59" s="337"/>
      <c r="U59" s="337"/>
      <c r="V59" s="337"/>
      <c r="W59" s="1306"/>
      <c r="Y59" s="1275"/>
      <c r="Z59" s="1275"/>
      <c r="AA59" s="1275"/>
      <c r="AB59" s="1275"/>
      <c r="AC59" s="1275"/>
      <c r="AD59" s="1275"/>
      <c r="AE59" s="1275"/>
      <c r="AF59" s="1275"/>
      <c r="AG59" s="1275"/>
      <c r="AH59" s="1275"/>
      <c r="AI59" s="1275"/>
      <c r="AJ59" s="1275"/>
      <c r="AK59" s="1275"/>
      <c r="AL59" s="1275"/>
      <c r="AM59" s="1275"/>
      <c r="AN59" s="1275"/>
      <c r="AO59" s="1275"/>
      <c r="AP59" s="1275"/>
      <c r="AQ59" s="1275"/>
      <c r="AR59" s="1334">
        <v>0</v>
      </c>
    </row>
    <row s="1861" customFormat="1" customHeight="1" ht="17.25">
      <c r="A60" s="329"/>
      <c r="C60" s="328"/>
      <c r="D60" s="2144"/>
      <c r="E60" s="2152"/>
      <c r="F60" s="2155"/>
      <c r="G60" s="2152"/>
      <c r="H60" s="1307"/>
      <c r="I60" s="1308"/>
      <c r="J60" s="1308"/>
      <c r="K60" s="1308"/>
      <c r="L60" s="1308"/>
      <c r="M60" s="1308"/>
      <c r="N60" s="1308"/>
      <c r="O60" s="1308"/>
      <c r="P60" s="1308"/>
      <c r="Q60" s="1308"/>
      <c r="R60" s="1308"/>
      <c r="S60" s="1309"/>
      <c r="T60" s="1309"/>
      <c r="U60" s="1309"/>
      <c r="V60" s="1309"/>
      <c r="W60" s="1310"/>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291">
        <v>0</v>
      </c>
    </row>
    <row s="1861" customFormat="1" customHeight="1" ht="73.5">
      <c r="A61" s="329"/>
      <c r="C61" s="217"/>
      <c r="D61" s="2174">
        <v>7</v>
      </c>
      <c r="E61" s="2177" t="s">
        <v>232</v>
      </c>
      <c r="F61" s="2153" t="s">
        <v>65</v>
      </c>
      <c r="G61" s="4133" t="str">
        <f>INDEX(VD_NAME_LIST,MATCH("4190073",VD_ID_LIST,0))</f>
        <v>Поддержание резервной тепловой мощности при отсутствии потребления тепловой энергии</v>
      </c>
      <c r="H61" s="2561"/>
      <c r="I61" s="2561">
        <v>1</v>
      </c>
      <c r="J61" s="2509" t="s">
        <v>233</v>
      </c>
      <c r="K61" s="2193" t="s">
        <v>19</v>
      </c>
      <c r="L61" s="2116"/>
      <c r="M61" s="2116" t="s">
        <v>113</v>
      </c>
      <c r="N61" s="3416" t="s">
        <v>28</v>
      </c>
      <c r="O61" s="2193" t="s">
        <v>19</v>
      </c>
      <c r="P61" s="2116"/>
      <c r="Q61" s="2116" t="s">
        <v>113</v>
      </c>
      <c r="R61" s="3419" t="s">
        <v>28</v>
      </c>
      <c r="S61" s="2115" t="s">
        <v>19</v>
      </c>
      <c r="T61" s="2116"/>
      <c r="U61" s="2116" t="s">
        <v>113</v>
      </c>
      <c r="V61" s="3419" t="s">
        <v>28</v>
      </c>
      <c r="W61" s="2509" t="s">
        <v>234</v>
      </c>
      <c r="X61" s="1275"/>
      <c r="Y61" s="1275"/>
      <c r="Z61" s="1275"/>
      <c r="AA61" s="1275"/>
      <c r="AB61" s="1275" t="s">
        <v>235</v>
      </c>
      <c r="AC61" s="1275" t="s">
        <v>236</v>
      </c>
      <c r="AD61" s="1275" t="s">
        <v>237</v>
      </c>
      <c r="AE61" s="1275" t="s">
        <v>238</v>
      </c>
      <c r="AF61" s="1275" t="s">
        <v>239</v>
      </c>
      <c r="AG61" s="1275" t="s">
        <v>240</v>
      </c>
      <c r="AH61" s="1275" t="str">
        <f>IF($E$61=0,"",$E$61)</f>
        <v>Плата за услуги по поддержанию резервной тепловой мощности при отсутствии потребления тепловой энергии</v>
      </c>
      <c r="AI61" s="1275" t="str">
        <f>IF($G$61=0,"",$G$61)</f>
        <v>Поддержание резервной тепловой мощности при отсутствии потребления тепловой энергии</v>
      </c>
      <c r="AJ61" s="1275" t="str">
        <f>IF($J$61=0,"",$J$61)</f>
        <v>Плата за услуги по поддержанию резервной тепловой мощности АО "ТЭК СПб"
</v>
      </c>
      <c r="AK61" s="1275" t="str">
        <f>IF($K$61="нет","без дифференциации",IF($N$61=0,"",$N$61))</f>
        <v>без дифференциации</v>
      </c>
      <c r="AL61" s="1275" t="str">
        <f>IF($O$61="нет","без дифференциации",IF($R$61=0,"",$R$61))</f>
        <v>без дифференциации</v>
      </c>
      <c r="AM61" s="1275" t="str">
        <f>IF($S$61="нет","без дифференциации",IF($V$61=0,"",$V$61))</f>
        <v>без дифференциации</v>
      </c>
      <c r="AN61" s="1780">
        <f>$I$61</f>
        <v>1</v>
      </c>
      <c r="AO61" s="1275" t="str">
        <f>$I$61&amp;"."&amp;$M$61</f>
        <v>1.1</v>
      </c>
      <c r="AP61" s="1267" t="str">
        <f>$I$61&amp;"."&amp;$M$61&amp;"."&amp;$Q$61</f>
        <v>1.1.1</v>
      </c>
      <c r="AQ61" s="1267" t="str">
        <f>$I$61&amp;"."&amp;$M$61&amp;"."&amp;$Q$61&amp;"."&amp;$U$61</f>
        <v>1.1.1.1</v>
      </c>
      <c r="AR61" s="1316">
        <v>0</v>
      </c>
    </row>
    <row s="1861" customFormat="1" customHeight="1" ht="17.25">
      <c r="A62" s="329"/>
      <c r="C62" s="328"/>
      <c r="D62" s="2175"/>
      <c r="E62" s="2178"/>
      <c r="F62" s="2154"/>
      <c r="G62" s="4134"/>
      <c r="H62" s="2561"/>
      <c r="I62" s="2561"/>
      <c r="J62" s="2509"/>
      <c r="K62" s="2194"/>
      <c r="L62" s="2116"/>
      <c r="M62" s="2116"/>
      <c r="N62" s="3416" t="s">
        <v>28</v>
      </c>
      <c r="O62" s="2194"/>
      <c r="P62" s="2116"/>
      <c r="Q62" s="2116"/>
      <c r="R62" s="3419" t="s">
        <v>28</v>
      </c>
      <c r="S62" s="2115"/>
      <c r="T62" s="4135"/>
      <c r="U62" s="4136"/>
      <c r="V62" s="4137" t="s">
        <v>172</v>
      </c>
      <c r="W62" s="41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316">
        <v>0</v>
      </c>
    </row>
    <row s="1861" customFormat="1" customHeight="1" ht="17.25">
      <c r="A63" s="329"/>
      <c r="C63" s="328"/>
      <c r="D63" s="2175"/>
      <c r="E63" s="2178"/>
      <c r="F63" s="2154"/>
      <c r="G63" s="4134"/>
      <c r="H63" s="2511"/>
      <c r="I63" s="2511"/>
      <c r="J63" s="2541"/>
      <c r="K63" s="2194"/>
      <c r="L63" s="2511"/>
      <c r="M63" s="2511"/>
      <c r="N63" s="3419" t="s">
        <v>28</v>
      </c>
      <c r="O63" s="2120"/>
      <c r="P63" s="4135"/>
      <c r="Q63" s="4136"/>
      <c r="R63" s="4139" t="s">
        <v>173</v>
      </c>
      <c r="S63" s="4140"/>
      <c r="T63" s="4140"/>
      <c r="U63" s="4140"/>
      <c r="V63" s="4140"/>
      <c r="W63" s="4138"/>
      <c r="X63" s="1267"/>
      <c r="Y63" s="1267"/>
      <c r="Z63" s="1267"/>
      <c r="AA63" s="1267"/>
      <c r="AB63" s="1267"/>
      <c r="AC63" s="1267"/>
      <c r="AD63" s="1267"/>
      <c r="AE63" s="1267"/>
      <c r="AF63" s="1267"/>
      <c r="AG63" s="1267"/>
      <c r="AH63" s="1267"/>
      <c r="AI63" s="1267"/>
      <c r="AJ63" s="1267"/>
      <c r="AK63" s="1267"/>
      <c r="AL63" s="1267"/>
      <c r="AM63" s="1267"/>
      <c r="AN63" s="1267"/>
      <c r="AO63" s="1267"/>
      <c r="AP63" s="1267"/>
      <c r="AQ63" s="1267"/>
      <c r="AR63" s="1316">
        <v>0</v>
      </c>
    </row>
    <row s="1861" customFormat="1" customHeight="1" ht="17.25">
      <c r="A64" s="329"/>
      <c r="C64" s="217"/>
      <c r="D64" s="2175"/>
      <c r="E64" s="2178"/>
      <c r="F64" s="2154"/>
      <c r="G64" s="4134"/>
      <c r="H64" s="2511"/>
      <c r="I64" s="2511"/>
      <c r="J64" s="2541"/>
      <c r="K64" s="2120"/>
      <c r="L64" s="4135"/>
      <c r="M64" s="4136"/>
      <c r="N64" s="4141" t="s">
        <v>174</v>
      </c>
      <c r="O64" s="4136"/>
      <c r="P64" s="4136"/>
      <c r="Q64" s="4136"/>
      <c r="R64" s="4136"/>
      <c r="S64" s="4140"/>
      <c r="T64" s="4140"/>
      <c r="U64" s="4140"/>
      <c r="V64" s="4140"/>
      <c r="W64" s="4138"/>
      <c r="Y64" s="1275"/>
      <c r="Z64" s="1275"/>
      <c r="AA64" s="1275"/>
      <c r="AB64" s="1275"/>
      <c r="AC64" s="1275"/>
      <c r="AD64" s="1275"/>
      <c r="AE64" s="1275"/>
      <c r="AF64" s="1275"/>
      <c r="AG64" s="1275"/>
      <c r="AH64" s="1275"/>
      <c r="AI64" s="1275"/>
      <c r="AJ64" s="1275"/>
      <c r="AK64" s="1275"/>
      <c r="AL64" s="1275"/>
      <c r="AM64" s="1275"/>
      <c r="AN64" s="1275"/>
      <c r="AO64" s="1275"/>
      <c r="AP64" s="1275"/>
      <c r="AQ64" s="1275"/>
      <c r="AR64" s="1334">
        <v>0</v>
      </c>
    </row>
    <row s="1861" customFormat="1" customHeight="1" ht="17.25">
      <c r="A65" s="329"/>
      <c r="C65" s="328"/>
      <c r="D65" s="2176"/>
      <c r="E65" s="2179"/>
      <c r="F65" s="2155"/>
      <c r="G65" s="4142"/>
      <c r="H65" s="4135"/>
      <c r="I65" s="4136"/>
      <c r="J65" s="4143" t="s">
        <v>198</v>
      </c>
      <c r="K65" s="4136"/>
      <c r="L65" s="4136"/>
      <c r="M65" s="4136"/>
      <c r="N65" s="4136"/>
      <c r="O65" s="4136"/>
      <c r="P65" s="4136"/>
      <c r="Q65" s="4136"/>
      <c r="R65" s="4136"/>
      <c r="S65" s="4140"/>
      <c r="T65" s="4140"/>
      <c r="U65" s="4140"/>
      <c r="V65" s="4140"/>
      <c r="W65" s="4138"/>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316">
        <v>0</v>
      </c>
    </row>
    <row s="1861" customFormat="1" customHeight="1" ht="17.25">
      <c r="A66" s="329"/>
      <c r="C66" s="217"/>
      <c r="D66" s="2143">
        <v>8</v>
      </c>
      <c r="E66" s="2151" t="s">
        <v>241</v>
      </c>
      <c r="F66" s="2153" t="s">
        <v>19</v>
      </c>
      <c r="G66" s="2151"/>
      <c r="H66" s="2156"/>
      <c r="I66" s="2158"/>
      <c r="J66" s="2160"/>
      <c r="K66" s="2145"/>
      <c r="L66" s="2145"/>
      <c r="M66" s="2145"/>
      <c r="N66" s="2147"/>
      <c r="O66" s="2145"/>
      <c r="P66" s="2145"/>
      <c r="Q66" s="2145"/>
      <c r="R66" s="2150"/>
      <c r="S66" s="2145"/>
      <c r="T66" s="1478"/>
      <c r="U66" s="1478"/>
      <c r="V66" s="1480"/>
      <c r="W66" s="1304"/>
      <c r="X66" s="1275"/>
      <c r="Y66" s="1275"/>
      <c r="Z66" s="1275"/>
      <c r="AA66" s="1275"/>
      <c r="AB66" s="1275"/>
      <c r="AC66" s="1275" t="s">
        <v>242</v>
      </c>
      <c r="AD66" s="1275" t="s">
        <v>243</v>
      </c>
      <c r="AE66" s="1275" t="s">
        <v>244</v>
      </c>
      <c r="AF66" s="1275" t="s">
        <v>245</v>
      </c>
      <c r="AG66" s="1275" t="s">
        <v>246</v>
      </c>
      <c r="AH66" s="1275" t="str">
        <f>IF($E$66=0,"",$E$66)</f>
        <v>Плата за подключение (технологическое присоединение) к системе теплоснабжения</v>
      </c>
      <c r="AI66" s="1275" t="str">
        <f>IF($G$66=0,"",$G$66)</f>
        <v/>
      </c>
      <c r="AJ66" s="1275" t="str">
        <f>IF($J$66=0,"",$J$66)</f>
        <v/>
      </c>
      <c r="AK66" s="1275" t="str">
        <f>IF($K$66="нет","без дифференциации",IF($N$66=0,"",$N$66))</f>
        <v/>
      </c>
      <c r="AL66" s="1275" t="str">
        <f>IF($O$66="нет","без дифференциации",IF($R$66=0,"",$R$66))</f>
        <v/>
      </c>
      <c r="AM66" s="1275" t="str">
        <f>IF($S$66="нет","без дифференциации",IF($V$66=0,"",$V$66))</f>
        <v/>
      </c>
      <c r="AN66" s="1780">
        <f>$I$66</f>
        <v>0</v>
      </c>
      <c r="AO66" s="1275" t="str">
        <f>$I$66&amp;"."&amp;$M$66</f>
        <v>.</v>
      </c>
      <c r="AP66" s="1267" t="str">
        <f>$I$66&amp;"."&amp;$M$66&amp;"."&amp;$Q$66</f>
        <v>..</v>
      </c>
      <c r="AQ66" s="1267" t="str">
        <f>$I$66&amp;"."&amp;$M$66&amp;"."&amp;$Q$66&amp;"."&amp;$U$66</f>
        <v>...</v>
      </c>
      <c r="AR66" s="1316">
        <v>0</v>
      </c>
    </row>
    <row s="1861" customFormat="1" customHeight="1" ht="17.25">
      <c r="A67" s="329"/>
      <c r="C67" s="328"/>
      <c r="D67" s="2143"/>
      <c r="E67" s="2151"/>
      <c r="F67" s="2154"/>
      <c r="G67" s="2151"/>
      <c r="H67" s="2157"/>
      <c r="I67" s="2159"/>
      <c r="J67" s="2161"/>
      <c r="K67" s="2146"/>
      <c r="L67" s="2146"/>
      <c r="M67" s="2146"/>
      <c r="N67" s="2148"/>
      <c r="O67" s="2146"/>
      <c r="P67" s="2146"/>
      <c r="Q67" s="2146"/>
      <c r="R67" s="2149"/>
      <c r="S67" s="2146"/>
      <c r="T67" s="1305"/>
      <c r="U67" s="1305"/>
      <c r="V67" s="1305"/>
      <c r="W67" s="1306"/>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316">
        <v>0</v>
      </c>
    </row>
    <row s="1861" customFormat="1" customHeight="1" ht="17.25">
      <c r="A68" s="329"/>
      <c r="C68" s="328"/>
      <c r="D68" s="2144"/>
      <c r="E68" s="2152"/>
      <c r="F68" s="2154"/>
      <c r="G68" s="2152"/>
      <c r="H68" s="2157"/>
      <c r="I68" s="2159"/>
      <c r="J68" s="2162"/>
      <c r="K68" s="2146"/>
      <c r="L68" s="2146"/>
      <c r="M68" s="2146"/>
      <c r="N68" s="2149"/>
      <c r="O68" s="2146"/>
      <c r="P68" s="1479"/>
      <c r="Q68" s="1305"/>
      <c r="R68" s="1305"/>
      <c r="S68" s="337"/>
      <c r="T68" s="337"/>
      <c r="U68" s="337"/>
      <c r="V68" s="337"/>
      <c r="W68" s="1306"/>
      <c r="X68" s="1267"/>
      <c r="Y68" s="1267"/>
      <c r="Z68" s="1267"/>
      <c r="AA68" s="1267"/>
      <c r="AB68" s="1267"/>
      <c r="AC68" s="1267"/>
      <c r="AD68" s="1267"/>
      <c r="AE68" s="1267"/>
      <c r="AF68" s="1267"/>
      <c r="AG68" s="1267"/>
      <c r="AH68" s="1267"/>
      <c r="AI68" s="1267"/>
      <c r="AJ68" s="1267"/>
      <c r="AK68" s="1267"/>
      <c r="AL68" s="1267"/>
      <c r="AM68" s="1267"/>
      <c r="AN68" s="1267"/>
      <c r="AO68" s="1267"/>
      <c r="AP68" s="1267"/>
      <c r="AQ68" s="1267"/>
      <c r="AR68" s="1316">
        <v>0</v>
      </c>
    </row>
    <row s="1861" customFormat="1" customHeight="1" ht="17.25">
      <c r="A69" s="329"/>
      <c r="C69" s="217"/>
      <c r="D69" s="2144"/>
      <c r="E69" s="2152"/>
      <c r="F69" s="2154"/>
      <c r="G69" s="2152"/>
      <c r="H69" s="2157"/>
      <c r="I69" s="2159"/>
      <c r="J69" s="2162"/>
      <c r="K69" s="2146"/>
      <c r="L69" s="1305"/>
      <c r="M69" s="1305"/>
      <c r="N69" s="1305"/>
      <c r="O69" s="1305"/>
      <c r="P69" s="1305"/>
      <c r="Q69" s="1305"/>
      <c r="R69" s="1305"/>
      <c r="S69" s="337"/>
      <c r="T69" s="337"/>
      <c r="U69" s="337"/>
      <c r="V69" s="337"/>
      <c r="W69" s="1306"/>
      <c r="Y69" s="1275"/>
      <c r="Z69" s="1275"/>
      <c r="AA69" s="1275"/>
      <c r="AB69" s="1275"/>
      <c r="AC69" s="1275"/>
      <c r="AD69" s="1275"/>
      <c r="AE69" s="1275"/>
      <c r="AF69" s="1275"/>
      <c r="AG69" s="1275"/>
      <c r="AH69" s="1275"/>
      <c r="AI69" s="1275"/>
      <c r="AJ69" s="1275"/>
      <c r="AK69" s="1275"/>
      <c r="AL69" s="1275"/>
      <c r="AM69" s="1275"/>
      <c r="AN69" s="1275"/>
      <c r="AO69" s="1275"/>
      <c r="AP69" s="1275"/>
      <c r="AQ69" s="1275"/>
      <c r="AR69" s="1334">
        <v>0</v>
      </c>
    </row>
    <row s="1861" customFormat="1" customHeight="1" ht="17.25">
      <c r="A70" s="329"/>
      <c r="C70" s="328"/>
      <c r="D70" s="2144"/>
      <c r="E70" s="2152"/>
      <c r="F70" s="2155"/>
      <c r="G70" s="2152"/>
      <c r="H70" s="1307"/>
      <c r="I70" s="1308"/>
      <c r="J70" s="1308"/>
      <c r="K70" s="1308"/>
      <c r="L70" s="1308"/>
      <c r="M70" s="1308"/>
      <c r="N70" s="1308"/>
      <c r="O70" s="1308"/>
      <c r="P70" s="1308"/>
      <c r="Q70" s="1308"/>
      <c r="R70" s="1308"/>
      <c r="S70" s="1309"/>
      <c r="T70" s="1309"/>
      <c r="U70" s="1309"/>
      <c r="V70" s="1309"/>
      <c r="W70" s="1310"/>
      <c r="X70" s="1267"/>
      <c r="Y70" s="1267"/>
      <c r="Z70" s="1267"/>
      <c r="AA70" s="1267"/>
      <c r="AB70" s="1267"/>
      <c r="AC70" s="1267"/>
      <c r="AD70" s="1267"/>
      <c r="AE70" s="1267"/>
      <c r="AF70" s="1267"/>
      <c r="AG70" s="1267"/>
      <c r="AH70" s="1267"/>
      <c r="AI70" s="1267"/>
      <c r="AJ70" s="1267"/>
      <c r="AK70" s="1267"/>
      <c r="AL70" s="1267"/>
      <c r="AM70" s="1267"/>
      <c r="AN70" s="1267"/>
      <c r="AO70" s="1267"/>
      <c r="AP70" s="1267"/>
      <c r="AQ70" s="1267"/>
      <c r="AR70" s="1316">
        <v>0</v>
      </c>
    </row>
    <row s="1861" customFormat="1" customHeight="1" ht="17.25">
      <c r="A71" s="329"/>
      <c r="C71" s="217"/>
      <c r="D71" s="2143">
        <v>9</v>
      </c>
      <c r="E71" s="2151" t="s">
        <v>247</v>
      </c>
      <c r="F71" s="2153" t="s">
        <v>19</v>
      </c>
      <c r="G71" s="2151"/>
      <c r="H71" s="2156"/>
      <c r="I71" s="2158"/>
      <c r="J71" s="2160"/>
      <c r="K71" s="2145"/>
      <c r="L71" s="2145"/>
      <c r="M71" s="2145"/>
      <c r="N71" s="2147"/>
      <c r="O71" s="2145"/>
      <c r="P71" s="2145"/>
      <c r="Q71" s="2145"/>
      <c r="R71" s="2150"/>
      <c r="S71" s="2145"/>
      <c r="T71" s="1939"/>
      <c r="U71" s="1939"/>
      <c r="V71" s="1941"/>
      <c r="W71" s="1304"/>
      <c r="X71" s="1275"/>
      <c r="Y71" s="1275"/>
      <c r="Z71" s="1275"/>
      <c r="AA71" s="1275"/>
      <c r="AB71" s="1275"/>
      <c r="AC71" s="1275" t="s">
        <v>248</v>
      </c>
      <c r="AD71" s="1275" t="s">
        <v>249</v>
      </c>
      <c r="AE71" s="1275" t="s">
        <v>250</v>
      </c>
      <c r="AF71" s="1275" t="s">
        <v>251</v>
      </c>
      <c r="AG71" s="1275" t="s">
        <v>252</v>
      </c>
      <c r="AH71" s="1275" t="str">
        <f>IF($E$71=0,"",$E$71)</f>
        <v>Плата за подключение (технологическое присоединение) к системе теплоснабжения (индивидуальная)</v>
      </c>
      <c r="AI71" s="1275" t="str">
        <f>IF($G$71=0,"",$G$71)</f>
        <v/>
      </c>
      <c r="AJ71" s="1275" t="str">
        <f>IF($J$71=0,"",$J$71)</f>
        <v/>
      </c>
      <c r="AK71" s="1275" t="str">
        <f>IF($K$71="нет","без дифференциации",IF($N$71=0,"",$N$71))</f>
        <v/>
      </c>
      <c r="AL71" s="1275" t="str">
        <f>IF($O$71="нет","без дифференциации",IF($R$71=0,"",$R$71))</f>
        <v/>
      </c>
      <c r="AM71" s="1275" t="str">
        <f>IF($S$71="нет","без дифференциации",IF($V$71=0,"",$V$71))</f>
        <v/>
      </c>
      <c r="AN71" s="1780">
        <f>$I$71</f>
        <v>0</v>
      </c>
      <c r="AO71" s="1275" t="str">
        <f>$I$71&amp;"."&amp;$M$71</f>
        <v>.</v>
      </c>
      <c r="AP71" s="1274" t="str">
        <f>$I$71&amp;"."&amp;$M$71&amp;"."&amp;$Q$71</f>
        <v>..</v>
      </c>
      <c r="AQ71" s="1274" t="str">
        <f>$I$71&amp;"."&amp;$M$71&amp;"."&amp;$Q$71&amp;"."&amp;$U$71</f>
        <v>...</v>
      </c>
      <c r="AR71" s="1475">
        <v>0</v>
      </c>
    </row>
    <row s="1861" customFormat="1" customHeight="1" ht="17.25">
      <c r="A72" s="329"/>
      <c r="C72" s="328"/>
      <c r="D72" s="2143"/>
      <c r="E72" s="2151"/>
      <c r="F72" s="2154"/>
      <c r="G72" s="2151"/>
      <c r="H72" s="2157"/>
      <c r="I72" s="2159"/>
      <c r="J72" s="2161"/>
      <c r="K72" s="2146"/>
      <c r="L72" s="2146"/>
      <c r="M72" s="2146"/>
      <c r="N72" s="2148"/>
      <c r="O72" s="2146"/>
      <c r="P72" s="2146"/>
      <c r="Q72" s="2146"/>
      <c r="R72" s="2149"/>
      <c r="S72" s="2146"/>
      <c r="T72" s="1942"/>
      <c r="U72" s="1942"/>
      <c r="V72" s="1942"/>
      <c r="W72" s="1943"/>
      <c r="X72" s="1274"/>
      <c r="Y72" s="1274"/>
      <c r="Z72" s="1274"/>
      <c r="AA72" s="1274"/>
      <c r="AB72" s="1274"/>
      <c r="AC72" s="1274"/>
      <c r="AD72" s="1274"/>
      <c r="AE72" s="1274"/>
      <c r="AF72" s="1274"/>
      <c r="AG72" s="1274"/>
      <c r="AH72" s="1274"/>
      <c r="AI72" s="1274"/>
      <c r="AJ72" s="1274"/>
      <c r="AK72" s="1274"/>
      <c r="AL72" s="1274"/>
      <c r="AM72" s="1274"/>
      <c r="AN72" s="1274"/>
      <c r="AO72" s="1274"/>
      <c r="AP72" s="1274"/>
      <c r="AQ72" s="1274"/>
      <c r="AR72" s="1475">
        <v>0</v>
      </c>
    </row>
    <row s="1861" customFormat="1" customHeight="1" ht="17.25">
      <c r="A73" s="329"/>
      <c r="C73" s="328"/>
      <c r="D73" s="2144"/>
      <c r="E73" s="2152"/>
      <c r="F73" s="2154"/>
      <c r="G73" s="2152"/>
      <c r="H73" s="2157"/>
      <c r="I73" s="2159"/>
      <c r="J73" s="2162"/>
      <c r="K73" s="2146"/>
      <c r="L73" s="2146"/>
      <c r="M73" s="2146"/>
      <c r="N73" s="2149"/>
      <c r="O73" s="2146"/>
      <c r="P73" s="1940"/>
      <c r="Q73" s="1942"/>
      <c r="R73" s="1942"/>
      <c r="S73" s="337"/>
      <c r="T73" s="337"/>
      <c r="U73" s="337"/>
      <c r="V73" s="337"/>
      <c r="W73" s="1943"/>
      <c r="X73" s="1274"/>
      <c r="Y73" s="1274"/>
      <c r="Z73" s="1274"/>
      <c r="AA73" s="1274"/>
      <c r="AB73" s="1274"/>
      <c r="AC73" s="1274"/>
      <c r="AD73" s="1274"/>
      <c r="AE73" s="1274"/>
      <c r="AF73" s="1274"/>
      <c r="AG73" s="1274"/>
      <c r="AH73" s="1274"/>
      <c r="AI73" s="1274"/>
      <c r="AJ73" s="1274"/>
      <c r="AK73" s="1274"/>
      <c r="AL73" s="1274"/>
      <c r="AM73" s="1274"/>
      <c r="AN73" s="1274"/>
      <c r="AO73" s="1274"/>
      <c r="AP73" s="1274"/>
      <c r="AQ73" s="1274"/>
      <c r="AR73" s="1475">
        <v>0</v>
      </c>
    </row>
    <row s="1861" customFormat="1" customHeight="1" ht="17.25">
      <c r="A74" s="329"/>
      <c r="C74" s="217"/>
      <c r="D74" s="2144"/>
      <c r="E74" s="2152"/>
      <c r="F74" s="2154"/>
      <c r="G74" s="2152"/>
      <c r="H74" s="2157"/>
      <c r="I74" s="2159"/>
      <c r="J74" s="2162"/>
      <c r="K74" s="2146"/>
      <c r="L74" s="1942"/>
      <c r="M74" s="1942"/>
      <c r="N74" s="1942"/>
      <c r="O74" s="1942"/>
      <c r="P74" s="1942"/>
      <c r="Q74" s="1942"/>
      <c r="R74" s="1942"/>
      <c r="S74" s="337"/>
      <c r="T74" s="337"/>
      <c r="U74" s="337"/>
      <c r="V74" s="337"/>
      <c r="W74" s="1943"/>
      <c r="Y74" s="1275"/>
      <c r="Z74" s="1275"/>
      <c r="AA74" s="1275"/>
      <c r="AB74" s="1275"/>
      <c r="AC74" s="1275"/>
      <c r="AD74" s="1275"/>
      <c r="AE74" s="1275"/>
      <c r="AF74" s="1275"/>
      <c r="AG74" s="1275"/>
      <c r="AH74" s="1275"/>
      <c r="AI74" s="1275"/>
      <c r="AJ74" s="1275"/>
      <c r="AK74" s="1275"/>
      <c r="AL74" s="1275"/>
      <c r="AM74" s="1275"/>
      <c r="AN74" s="1275"/>
      <c r="AO74" s="1275"/>
      <c r="AP74" s="1275"/>
      <c r="AQ74" s="1275"/>
      <c r="AR74" s="1475">
        <v>0</v>
      </c>
    </row>
    <row s="1861" customFormat="1" customHeight="1" ht="17.25">
      <c r="A75" s="329"/>
      <c r="C75" s="328"/>
      <c r="D75" s="2144"/>
      <c r="E75" s="2152"/>
      <c r="F75" s="2155"/>
      <c r="G75" s="2152"/>
      <c r="H75" s="1307"/>
      <c r="I75" s="1944"/>
      <c r="J75" s="1944"/>
      <c r="K75" s="1944"/>
      <c r="L75" s="1944"/>
      <c r="M75" s="1944"/>
      <c r="N75" s="1944"/>
      <c r="O75" s="1944"/>
      <c r="P75" s="1944"/>
      <c r="Q75" s="1944"/>
      <c r="R75" s="1944"/>
      <c r="S75" s="1309"/>
      <c r="T75" s="1309"/>
      <c r="U75" s="1309"/>
      <c r="V75" s="1309"/>
      <c r="W75" s="1945"/>
      <c r="X75" s="1274"/>
      <c r="Y75" s="1274"/>
      <c r="Z75" s="1274"/>
      <c r="AA75" s="1274"/>
      <c r="AB75" s="1274"/>
      <c r="AC75" s="1274"/>
      <c r="AD75" s="1274"/>
      <c r="AE75" s="1274"/>
      <c r="AF75" s="1274"/>
      <c r="AG75" s="1274"/>
      <c r="AH75" s="1274"/>
      <c r="AI75" s="1274"/>
      <c r="AJ75" s="1274"/>
      <c r="AK75" s="1274"/>
      <c r="AL75" s="1274"/>
      <c r="AM75" s="1274"/>
      <c r="AN75" s="1274"/>
      <c r="AO75" s="1274"/>
      <c r="AP75" s="1274"/>
      <c r="AQ75" s="1274"/>
      <c r="AR75" s="1475">
        <v>0</v>
      </c>
    </row>
    <row s="1861" customFormat="1" customHeight="1" ht="17.25" hidden="1">
      <c r="A76" s="329"/>
      <c r="C76" s="217"/>
      <c r="D76" s="2143">
        <v>10</v>
      </c>
      <c r="E76" s="2151" t="s">
        <v>253</v>
      </c>
      <c r="F76" s="2153" t="s">
        <v>19</v>
      </c>
      <c r="G76" s="2151"/>
      <c r="H76" s="2156"/>
      <c r="I76" s="2158"/>
      <c r="J76" s="2160"/>
      <c r="K76" s="2145"/>
      <c r="L76" s="2145"/>
      <c r="M76" s="2145"/>
      <c r="N76" s="2147"/>
      <c r="O76" s="2145"/>
      <c r="P76" s="2145"/>
      <c r="Q76" s="2145"/>
      <c r="R76" s="2150"/>
      <c r="S76" s="2145"/>
      <c r="T76" s="1939"/>
      <c r="U76" s="1939"/>
      <c r="V76" s="1941"/>
      <c r="W76" s="1304"/>
      <c r="X76" s="1275"/>
      <c r="Y76" s="1275"/>
      <c r="Z76" s="1275"/>
      <c r="AA76" s="1275"/>
      <c r="AB76" s="1275"/>
      <c r="AC76" s="1275" t="s">
        <v>254</v>
      </c>
      <c r="AD76" s="1275" t="s">
        <v>255</v>
      </c>
      <c r="AE76" s="1275" t="s">
        <v>256</v>
      </c>
      <c r="AF76" s="1275" t="s">
        <v>257</v>
      </c>
      <c r="AG76" s="1275" t="s">
        <v>258</v>
      </c>
      <c r="AH76" s="1275" t="str">
        <f>IF($E$76=0,"",$E$76)</f>
        <v>Предельный уровень цены на тепловую энергию (мощность), поставляемую теплоснабжающими организациями потребителям</v>
      </c>
      <c r="AI76" s="1275" t="str">
        <f>IF($G$76=0,"",$G$76)</f>
        <v/>
      </c>
      <c r="AJ76" s="1275" t="str">
        <f>IF($J$76=0,"",$J$76)</f>
        <v/>
      </c>
      <c r="AK76" s="1275" t="str">
        <f>IF($K$76="нет","без дифференциации",IF($N$76=0,"",$N$76))</f>
        <v/>
      </c>
      <c r="AL76" s="1275" t="str">
        <f>IF($O$76="нет","без дифференциации",IF($R$76=0,"",$R$76))</f>
        <v/>
      </c>
      <c r="AM76" s="1275" t="str">
        <f>IF($S$76="нет","без дифференциации",IF($V$76=0,"",$V$76))</f>
        <v/>
      </c>
      <c r="AN76" s="1780">
        <f>$I$76</f>
        <v>0</v>
      </c>
      <c r="AO76" s="1275" t="str">
        <f>$I$76&amp;"."&amp;$M$76</f>
        <v>.</v>
      </c>
      <c r="AP76" s="1274" t="str">
        <f>$I$76&amp;"."&amp;$M$76&amp;"."&amp;$Q$76</f>
        <v>..</v>
      </c>
      <c r="AQ76" s="1274" t="str">
        <f>$I$76&amp;"."&amp;$M$76&amp;"."&amp;$Q$76&amp;"."&amp;$U$76</f>
        <v>...</v>
      </c>
      <c r="AR76" s="1475">
        <v>0</v>
      </c>
    </row>
    <row s="1861" customFormat="1" customHeight="1" ht="17.25" hidden="1">
      <c r="A77" s="329"/>
      <c r="C77" s="328"/>
      <c r="D77" s="2143"/>
      <c r="E77" s="2151"/>
      <c r="F77" s="2154"/>
      <c r="G77" s="2151"/>
      <c r="H77" s="2157"/>
      <c r="I77" s="2159"/>
      <c r="J77" s="2161"/>
      <c r="K77" s="2146"/>
      <c r="L77" s="2146"/>
      <c r="M77" s="2146"/>
      <c r="N77" s="2148"/>
      <c r="O77" s="2146"/>
      <c r="P77" s="2146"/>
      <c r="Q77" s="2146"/>
      <c r="R77" s="2149"/>
      <c r="S77" s="2146"/>
      <c r="T77" s="1942"/>
      <c r="U77" s="1942"/>
      <c r="V77" s="1942"/>
      <c r="W77" s="1943"/>
      <c r="X77" s="1274"/>
      <c r="Y77" s="1274"/>
      <c r="Z77" s="1274"/>
      <c r="AA77" s="1274"/>
      <c r="AB77" s="1274"/>
      <c r="AC77" s="1274"/>
      <c r="AD77" s="1274"/>
      <c r="AE77" s="1274"/>
      <c r="AF77" s="1274"/>
      <c r="AG77" s="1274"/>
      <c r="AH77" s="1274"/>
      <c r="AI77" s="1274"/>
      <c r="AJ77" s="1274"/>
      <c r="AK77" s="1274"/>
      <c r="AL77" s="1274"/>
      <c r="AM77" s="1274"/>
      <c r="AN77" s="1274"/>
      <c r="AO77" s="1274"/>
      <c r="AP77" s="1274"/>
      <c r="AQ77" s="1274"/>
      <c r="AR77" s="1475">
        <v>0</v>
      </c>
    </row>
    <row s="1861" customFormat="1" customHeight="1" ht="17.25" hidden="1">
      <c r="A78" s="329"/>
      <c r="C78" s="328"/>
      <c r="D78" s="2144"/>
      <c r="E78" s="2152"/>
      <c r="F78" s="2154"/>
      <c r="G78" s="2152"/>
      <c r="H78" s="2157"/>
      <c r="I78" s="2159"/>
      <c r="J78" s="2162"/>
      <c r="K78" s="2146"/>
      <c r="L78" s="2146"/>
      <c r="M78" s="2146"/>
      <c r="N78" s="2149"/>
      <c r="O78" s="2146"/>
      <c r="P78" s="1940"/>
      <c r="Q78" s="1942"/>
      <c r="R78" s="1942"/>
      <c r="S78" s="337"/>
      <c r="T78" s="337"/>
      <c r="U78" s="337"/>
      <c r="V78" s="337"/>
      <c r="W78" s="1943"/>
      <c r="X78" s="1274"/>
      <c r="Y78" s="1274"/>
      <c r="Z78" s="1274"/>
      <c r="AA78" s="1274"/>
      <c r="AB78" s="1274"/>
      <c r="AC78" s="1274"/>
      <c r="AD78" s="1274"/>
      <c r="AE78" s="1274"/>
      <c r="AF78" s="1274"/>
      <c r="AG78" s="1274"/>
      <c r="AH78" s="1274"/>
      <c r="AI78" s="1274"/>
      <c r="AJ78" s="1274"/>
      <c r="AK78" s="1274"/>
      <c r="AL78" s="1274"/>
      <c r="AM78" s="1274"/>
      <c r="AN78" s="1274"/>
      <c r="AO78" s="1274"/>
      <c r="AP78" s="1274"/>
      <c r="AQ78" s="1274"/>
      <c r="AR78" s="1475">
        <v>0</v>
      </c>
    </row>
    <row s="1861" customFormat="1" customHeight="1" ht="17.25" hidden="1">
      <c r="A79" s="329"/>
      <c r="C79" s="217"/>
      <c r="D79" s="2144"/>
      <c r="E79" s="2152"/>
      <c r="F79" s="2154"/>
      <c r="G79" s="2152"/>
      <c r="H79" s="2157"/>
      <c r="I79" s="2159"/>
      <c r="J79" s="2162"/>
      <c r="K79" s="2146"/>
      <c r="L79" s="1942"/>
      <c r="M79" s="1942"/>
      <c r="N79" s="1942"/>
      <c r="O79" s="1942"/>
      <c r="P79" s="1942"/>
      <c r="Q79" s="1942"/>
      <c r="R79" s="1942"/>
      <c r="S79" s="337"/>
      <c r="T79" s="337"/>
      <c r="U79" s="337"/>
      <c r="V79" s="337"/>
      <c r="W79" s="1943"/>
      <c r="Y79" s="1275"/>
      <c r="Z79" s="1275"/>
      <c r="AA79" s="1275"/>
      <c r="AB79" s="1275"/>
      <c r="AC79" s="1275"/>
      <c r="AD79" s="1275"/>
      <c r="AE79" s="1275"/>
      <c r="AF79" s="1275"/>
      <c r="AG79" s="1275"/>
      <c r="AH79" s="1275"/>
      <c r="AI79" s="1275"/>
      <c r="AJ79" s="1275"/>
      <c r="AK79" s="1275"/>
      <c r="AL79" s="1275"/>
      <c r="AM79" s="1275"/>
      <c r="AN79" s="1275"/>
      <c r="AO79" s="1275"/>
      <c r="AP79" s="1275"/>
      <c r="AQ79" s="1275"/>
      <c r="AR79" s="1475">
        <v>0</v>
      </c>
    </row>
    <row s="1861" customFormat="1" customHeight="1" ht="17.25" hidden="1">
      <c r="A80" s="329"/>
      <c r="C80" s="328"/>
      <c r="D80" s="2144"/>
      <c r="E80" s="2152"/>
      <c r="F80" s="2155"/>
      <c r="G80" s="2152"/>
      <c r="H80" s="1307"/>
      <c r="I80" s="1944"/>
      <c r="J80" s="1944"/>
      <c r="K80" s="1944"/>
      <c r="L80" s="1944"/>
      <c r="M80" s="1944"/>
      <c r="N80" s="1944"/>
      <c r="O80" s="1944"/>
      <c r="P80" s="1944"/>
      <c r="Q80" s="1944"/>
      <c r="R80" s="1944"/>
      <c r="S80" s="1309"/>
      <c r="T80" s="1309"/>
      <c r="U80" s="1309"/>
      <c r="V80" s="1309"/>
      <c r="W80" s="1945"/>
      <c r="X80" s="1274"/>
      <c r="Y80" s="1274"/>
      <c r="Z80" s="1274"/>
      <c r="AA80" s="1274"/>
      <c r="AB80" s="1274"/>
      <c r="AC80" s="1274"/>
      <c r="AD80" s="1274"/>
      <c r="AE80" s="1274"/>
      <c r="AF80" s="1274"/>
      <c r="AG80" s="1274"/>
      <c r="AH80" s="1274"/>
      <c r="AI80" s="1274"/>
      <c r="AJ80" s="1274"/>
      <c r="AK80" s="1274"/>
      <c r="AL80" s="1274"/>
      <c r="AM80" s="1274"/>
      <c r="AN80" s="1274"/>
      <c r="AO80" s="1274"/>
      <c r="AP80" s="1274"/>
      <c r="AQ80" s="1274"/>
      <c r="AR80" s="1475">
        <v>0</v>
      </c>
    </row>
    <row customHeight="1" ht="11.25">
      <c r="AR81" s="112">
        <v>0</v>
      </c>
    </row>
    <row customHeight="1" ht="11.25">
      <c r="E82" s="2182" t="s">
        <v>259</v>
      </c>
      <c r="F82" s="2182"/>
      <c r="G82" s="2182"/>
      <c r="H82" s="2182"/>
      <c r="I82" s="2182"/>
      <c r="J82" s="2182"/>
      <c r="K82" s="2182"/>
      <c r="L82" s="2182"/>
      <c r="M82" s="2182"/>
      <c r="N82" s="2182"/>
      <c r="O82" s="2182"/>
      <c r="P82" s="2182"/>
      <c r="Q82" s="2182"/>
      <c r="R82" s="2182"/>
      <c r="S82" s="2182"/>
      <c r="T82" s="2182"/>
      <c r="U82" s="2182"/>
      <c r="V82" s="2182"/>
      <c r="W82" s="2182"/>
      <c r="AR82" s="112">
        <v>0</v>
      </c>
    </row>
    <row customHeight="1" ht="36.75">
      <c r="E83" s="2180" t="s">
        <v>260</v>
      </c>
      <c r="F83" s="2180"/>
      <c r="G83" s="2181"/>
      <c r="H83" s="2181"/>
      <c r="I83" s="2181"/>
      <c r="J83" s="2181"/>
      <c r="K83" s="2181"/>
      <c r="L83" s="2181"/>
      <c r="M83" s="2181"/>
      <c r="N83" s="2181"/>
      <c r="O83" s="2181"/>
      <c r="P83" s="2181"/>
      <c r="Q83" s="2181"/>
      <c r="R83" s="2181"/>
      <c r="S83" s="2181"/>
      <c r="T83" s="2181"/>
      <c r="U83" s="2181"/>
      <c r="V83" s="2181"/>
      <c r="W83" s="2181"/>
      <c r="AR83" s="112">
        <v>0</v>
      </c>
    </row>
    <row customHeight="1" ht="28.5">
      <c r="E84" s="2180" t="s">
        <v>261</v>
      </c>
      <c r="F84" s="2180"/>
      <c r="G84" s="2181"/>
      <c r="H84" s="2181"/>
      <c r="I84" s="2181"/>
      <c r="J84" s="2181"/>
      <c r="K84" s="2181"/>
      <c r="L84" s="2181"/>
      <c r="M84" s="2181"/>
      <c r="N84" s="2181"/>
      <c r="O84" s="2181"/>
      <c r="P84" s="2181"/>
      <c r="Q84" s="2181"/>
      <c r="R84" s="2181"/>
      <c r="S84" s="2181"/>
      <c r="T84" s="2181"/>
      <c r="U84" s="2181"/>
      <c r="V84" s="2181"/>
      <c r="W84" s="2181"/>
      <c r="AR84" s="112">
        <v>0</v>
      </c>
    </row>
    <row customHeight="1" ht="27">
      <c r="E85" s="2180" t="s">
        <v>262</v>
      </c>
      <c r="F85" s="2180"/>
      <c r="G85" s="2181"/>
      <c r="H85" s="2181"/>
      <c r="I85" s="2181"/>
      <c r="J85" s="2181"/>
      <c r="K85" s="2181"/>
      <c r="L85" s="2181"/>
      <c r="M85" s="2181"/>
      <c r="N85" s="2181"/>
      <c r="O85" s="2181"/>
      <c r="P85" s="2181"/>
      <c r="Q85" s="2181"/>
      <c r="R85" s="2181"/>
      <c r="S85" s="2181"/>
      <c r="T85" s="2181"/>
      <c r="U85" s="2181"/>
      <c r="V85" s="2181"/>
      <c r="W85" s="2181"/>
      <c r="AR85" s="112">
        <v>0</v>
      </c>
    </row>
    <row customHeight="1" ht="17.25">
      <c r="E86" s="2180" t="s">
        <v>263</v>
      </c>
      <c r="F86" s="2180"/>
      <c r="G86" s="2181"/>
      <c r="H86" s="2181"/>
      <c r="I86" s="2181"/>
      <c r="J86" s="2181"/>
      <c r="K86" s="2181"/>
      <c r="L86" s="2181"/>
      <c r="M86" s="2181"/>
      <c r="N86" s="2181"/>
      <c r="O86" s="2181"/>
      <c r="P86" s="2181"/>
      <c r="Q86" s="2181"/>
      <c r="R86" s="2181"/>
      <c r="S86" s="2181"/>
      <c r="T86" s="2181"/>
      <c r="U86" s="2181"/>
      <c r="V86" s="2181"/>
      <c r="W86" s="2181"/>
      <c r="AR86" s="112">
        <v>0</v>
      </c>
    </row>
    <row customHeight="1" ht="15">
      <c r="E87" s="348"/>
      <c r="F87" s="1293"/>
      <c r="G87" s="165"/>
      <c r="H87" s="165"/>
      <c r="I87" s="165"/>
      <c r="J87" s="165"/>
      <c r="K87" s="165"/>
      <c r="L87" s="165"/>
      <c r="M87" s="165"/>
      <c r="N87" s="165"/>
      <c r="O87" s="165"/>
      <c r="P87" s="165"/>
      <c r="Q87" s="165"/>
      <c r="R87" s="165"/>
      <c r="S87" s="165"/>
      <c r="T87" s="165"/>
      <c r="U87" s="165"/>
      <c r="V87" s="165"/>
      <c r="W87" s="165"/>
      <c r="AR87" s="112">
        <v>0</v>
      </c>
    </row>
    <row customHeight="1" ht="15">
      <c r="E88" s="2182" t="s">
        <v>264</v>
      </c>
      <c r="F88" s="2182"/>
      <c r="G88" s="2182"/>
      <c r="H88" s="2182"/>
      <c r="I88" s="2182"/>
      <c r="J88" s="2182"/>
      <c r="K88" s="2182"/>
      <c r="L88" s="2182"/>
      <c r="M88" s="2182"/>
      <c r="N88" s="2182"/>
      <c r="O88" s="2182"/>
      <c r="P88" s="2182"/>
      <c r="Q88" s="2182"/>
      <c r="R88" s="2182"/>
      <c r="S88" s="2182"/>
      <c r="T88" s="2182"/>
      <c r="U88" s="2182"/>
      <c r="V88" s="2182"/>
      <c r="W88" s="2182"/>
      <c r="AR88" s="112">
        <v>0</v>
      </c>
    </row>
    <row customHeight="1" ht="17.25">
      <c r="E89" s="2180" t="s">
        <v>265</v>
      </c>
      <c r="F89" s="2180"/>
      <c r="G89" s="2181"/>
      <c r="H89" s="2181"/>
      <c r="I89" s="2181"/>
      <c r="J89" s="2181"/>
      <c r="K89" s="2181"/>
      <c r="L89" s="2181"/>
      <c r="M89" s="2181"/>
      <c r="N89" s="2181"/>
      <c r="O89" s="2181"/>
      <c r="P89" s="2181"/>
      <c r="Q89" s="2181"/>
      <c r="R89" s="2181"/>
      <c r="S89" s="2181"/>
      <c r="T89" s="2181"/>
      <c r="U89" s="2181"/>
      <c r="V89" s="2181"/>
      <c r="W89" s="2181"/>
      <c r="AR89" s="112">
        <v>0</v>
      </c>
    </row>
    <row customHeight="1" ht="17.25">
      <c r="E90" s="2180" t="s">
        <v>266</v>
      </c>
      <c r="F90" s="2180"/>
      <c r="G90" s="2181"/>
      <c r="H90" s="2181"/>
      <c r="I90" s="2181"/>
      <c r="J90" s="2181"/>
      <c r="K90" s="2181"/>
      <c r="L90" s="2181"/>
      <c r="M90" s="2181"/>
      <c r="N90" s="2181"/>
      <c r="O90" s="2181"/>
      <c r="P90" s="2181"/>
      <c r="Q90" s="2181"/>
      <c r="R90" s="2181"/>
      <c r="S90" s="2181"/>
      <c r="T90" s="2181"/>
      <c r="U90" s="2181"/>
      <c r="V90" s="2181"/>
      <c r="W90" s="2181"/>
      <c r="AR90" s="112">
        <v>0</v>
      </c>
    </row>
    <row s="1861" customFormat="1" customHeight="1" ht="11.25" hidden="1">
      <c r="A91" s="285"/>
      <c r="B91" s="285"/>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217"/>
      <c r="D92" s="2143">
        <v>1</v>
      </c>
      <c r="E92" s="2151" t="s">
        <v>267</v>
      </c>
      <c r="F92" s="2153" t="s">
        <v>19</v>
      </c>
      <c r="G92" s="2151"/>
      <c r="H92" s="2156"/>
      <c r="I92" s="2158"/>
      <c r="J92" s="2160"/>
      <c r="K92" s="2145"/>
      <c r="L92" s="2145"/>
      <c r="M92" s="2145"/>
      <c r="N92" s="2147"/>
      <c r="O92" s="2145"/>
      <c r="P92" s="2145"/>
      <c r="Q92" s="2145"/>
      <c r="R92" s="2150"/>
      <c r="S92" s="2145"/>
      <c r="T92" s="1478"/>
      <c r="U92" s="1478"/>
      <c r="V92" s="1480"/>
      <c r="W92" s="1304"/>
      <c r="Y92" s="1275"/>
      <c r="Z92" s="1275"/>
      <c r="AA92" s="1275"/>
      <c r="AB92" s="1275"/>
      <c r="AC92" s="1275" t="s">
        <v>268</v>
      </c>
      <c r="AD92" s="1275" t="s">
        <v>269</v>
      </c>
      <c r="AE92" s="1275" t="s">
        <v>270</v>
      </c>
      <c r="AF92" s="1275" t="s">
        <v>271</v>
      </c>
      <c r="AG92" s="1275"/>
      <c r="AH92" s="1275" t="str">
        <f>IF($E$92=0,"",$E$92)</f>
        <v>Тариф на питьевую воду (питьевое водоснабжение)</v>
      </c>
      <c r="AI92" s="1275" t="str">
        <f>IF($G$92=0,"",$G$92)</f>
        <v/>
      </c>
      <c r="AJ92" s="1275" t="str">
        <f>IF($J$92=0,"",$J$92)</f>
        <v/>
      </c>
      <c r="AK92" s="1275" t="str">
        <f>IF($K$92="нет","без дифференциации",IF($N$92=0,"",$N$92))</f>
        <v/>
      </c>
      <c r="AL92" s="1275" t="str">
        <f>IF($O$92="нет","без дифференциации",IF($R$92=0,"",$R$92))</f>
        <v/>
      </c>
      <c r="AM92" s="1275" t="str">
        <f>IF($S$92="нет","без дифференциации",IF($V$92=0,"",$V$92))</f>
        <v/>
      </c>
      <c r="AN92" s="1275">
        <f>$I$92</f>
        <v>0</v>
      </c>
      <c r="AO92" s="1275" t="str">
        <f>$I$92&amp;"."&amp;$M$92</f>
        <v>.</v>
      </c>
      <c r="AP92" s="1275" t="str">
        <f>$I$92&amp;"."&amp;$M$92&amp;"."&amp;$Q$92</f>
        <v>..</v>
      </c>
      <c r="AQ92" s="1275" t="str">
        <f>$I$92&amp;"."&amp;$M$92&amp;"."&amp;$Q$92&amp;"."&amp;$U$92</f>
        <v>...</v>
      </c>
      <c r="AR92" s="1358">
        <v>0</v>
      </c>
    </row>
    <row s="1861" customFormat="1" customHeight="1" ht="17.25" hidden="1">
      <c r="A93" s="329"/>
      <c r="C93" s="328"/>
      <c r="D93" s="2143"/>
      <c r="E93" s="2151"/>
      <c r="F93" s="2154"/>
      <c r="G93" s="2151"/>
      <c r="H93" s="2157"/>
      <c r="I93" s="2159"/>
      <c r="J93" s="2161"/>
      <c r="K93" s="2146"/>
      <c r="L93" s="2146"/>
      <c r="M93" s="2146"/>
      <c r="N93" s="2148"/>
      <c r="O93" s="2146"/>
      <c r="P93" s="2146"/>
      <c r="Q93" s="2146"/>
      <c r="R93" s="2149"/>
      <c r="S93" s="2146"/>
      <c r="T93" s="1305"/>
      <c r="U93" s="1305"/>
      <c r="V93" s="1305"/>
      <c r="W93" s="1306"/>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c r="E94" s="2151"/>
      <c r="F94" s="2154"/>
      <c r="G94" s="2151"/>
      <c r="H94" s="2157"/>
      <c r="I94" s="2159"/>
      <c r="J94" s="2162"/>
      <c r="K94" s="2146"/>
      <c r="L94" s="2146"/>
      <c r="M94" s="2146"/>
      <c r="N94" s="2149"/>
      <c r="O94" s="2146"/>
      <c r="P94" s="1479"/>
      <c r="Q94" s="1305"/>
      <c r="R94" s="1305"/>
      <c r="S94" s="337"/>
      <c r="T94" s="337"/>
      <c r="U94" s="337"/>
      <c r="V94" s="337"/>
      <c r="W94" s="1306"/>
      <c r="Y94" s="1275"/>
      <c r="Z94" s="1275"/>
      <c r="AA94" s="1275"/>
      <c r="AB94" s="1275"/>
      <c r="AC94" s="1275"/>
      <c r="AD94" s="1275"/>
      <c r="AE94" s="1275"/>
      <c r="AF94" s="1275"/>
      <c r="AG94" s="1275"/>
      <c r="AH94" s="1275"/>
      <c r="AI94" s="1275"/>
      <c r="AJ94" s="1275"/>
      <c r="AK94" s="1275"/>
      <c r="AL94" s="1275"/>
      <c r="AM94" s="1275"/>
      <c r="AN94" s="1275"/>
      <c r="AO94" s="1275"/>
      <c r="AP94" s="1275"/>
      <c r="AQ94" s="1275"/>
      <c r="AR94" s="1449">
        <v>0</v>
      </c>
    </row>
    <row s="1861" customFormat="1" customHeight="1" ht="17.25" hidden="1">
      <c r="A95" s="329"/>
      <c r="C95" s="328"/>
      <c r="D95" s="2143"/>
      <c r="E95" s="2151"/>
      <c r="F95" s="2154"/>
      <c r="G95" s="2151"/>
      <c r="H95" s="2157"/>
      <c r="I95" s="2159"/>
      <c r="J95" s="2162"/>
      <c r="K95" s="2146"/>
      <c r="L95" s="1305"/>
      <c r="M95" s="1305"/>
      <c r="N95" s="1305"/>
      <c r="O95" s="1305"/>
      <c r="P95" s="1305"/>
      <c r="Q95" s="1305"/>
      <c r="R95" s="1305"/>
      <c r="S95" s="337"/>
      <c r="T95" s="337"/>
      <c r="U95" s="337"/>
      <c r="V95" s="337"/>
      <c r="W95" s="1306"/>
      <c r="Y95" s="1267"/>
      <c r="Z95" s="1267"/>
      <c r="AA95" s="1267"/>
      <c r="AB95" s="1267"/>
      <c r="AC95" s="1267"/>
      <c r="AD95" s="1267"/>
      <c r="AE95" s="1267"/>
      <c r="AF95" s="1267"/>
      <c r="AG95" s="1267"/>
      <c r="AH95" s="1267"/>
      <c r="AI95" s="1267"/>
      <c r="AJ95" s="1267"/>
      <c r="AK95" s="1267"/>
      <c r="AL95" s="1267"/>
      <c r="AM95" s="1267"/>
      <c r="AN95" s="1267"/>
      <c r="AO95" s="1267"/>
      <c r="AP95" s="1267"/>
      <c r="AQ95" s="1267"/>
      <c r="AR95" s="1449">
        <v>0</v>
      </c>
    </row>
    <row s="1861" customFormat="1" customHeight="1" ht="17.25" hidden="1">
      <c r="A96" s="329"/>
      <c r="C96" s="328"/>
      <c r="D96" s="2144"/>
      <c r="E96" s="2152"/>
      <c r="F96" s="2155"/>
      <c r="G96" s="2152"/>
      <c r="H96" s="1307"/>
      <c r="I96" s="1308"/>
      <c r="J96" s="1308"/>
      <c r="K96" s="1308"/>
      <c r="L96" s="1308"/>
      <c r="M96" s="1308"/>
      <c r="N96" s="1308"/>
      <c r="O96" s="1308"/>
      <c r="P96" s="1308"/>
      <c r="Q96" s="1308"/>
      <c r="R96" s="1308"/>
      <c r="S96" s="1309"/>
      <c r="T96" s="1309"/>
      <c r="U96" s="1309"/>
      <c r="V96" s="1309"/>
      <c r="W96" s="1310"/>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217"/>
      <c r="D97" s="2143">
        <v>2</v>
      </c>
      <c r="E97" s="2151" t="s">
        <v>272</v>
      </c>
      <c r="F97" s="2153" t="s">
        <v>19</v>
      </c>
      <c r="G97" s="2151"/>
      <c r="H97" s="2156"/>
      <c r="I97" s="2158"/>
      <c r="J97" s="2160"/>
      <c r="K97" s="2145"/>
      <c r="L97" s="2145"/>
      <c r="M97" s="2145"/>
      <c r="N97" s="2147"/>
      <c r="O97" s="2145"/>
      <c r="P97" s="2145"/>
      <c r="Q97" s="2145"/>
      <c r="R97" s="2150"/>
      <c r="S97" s="2145"/>
      <c r="T97" s="1451"/>
      <c r="U97" s="1451"/>
      <c r="V97" s="1453"/>
      <c r="W97" s="1304"/>
      <c r="X97" s="1275"/>
      <c r="Y97" s="1275"/>
      <c r="Z97" s="1275"/>
      <c r="AA97" s="1275"/>
      <c r="AB97" s="1275"/>
      <c r="AC97" s="1275" t="s">
        <v>273</v>
      </c>
      <c r="AD97" s="1275" t="s">
        <v>274</v>
      </c>
      <c r="AE97" s="1275" t="s">
        <v>275</v>
      </c>
      <c r="AF97" s="1275" t="s">
        <v>276</v>
      </c>
      <c r="AG97" s="1275"/>
      <c r="AH97" s="1275" t="str">
        <f>IF($E$97=0,"",$E$97)</f>
        <v>Тариф на техническую воду</v>
      </c>
      <c r="AI97" s="1275" t="str">
        <f>IF($G$97=0,"",$G$97)</f>
        <v/>
      </c>
      <c r="AJ97" s="1275" t="str">
        <f>IF($J$97=0,"",$J$97)</f>
        <v/>
      </c>
      <c r="AK97" s="1275" t="str">
        <f>IF($K$97="нет","без дифференциации",IF($N$97=0,"",$N$97))</f>
        <v/>
      </c>
      <c r="AL97" s="1275" t="str">
        <f>IF($O$97="нет","без дифференциации",IF($R$97=0,"",$R$97))</f>
        <v/>
      </c>
      <c r="AM97" s="1275" t="str">
        <f>IF($S$97="нет","без дифференциации",IF($V$97=0,"",$V$97))</f>
        <v/>
      </c>
      <c r="AN97" s="1780">
        <f>$I$97</f>
        <v>0</v>
      </c>
      <c r="AO97" s="1275" t="str">
        <f>$I$97&amp;"."&amp;$M$97</f>
        <v>.</v>
      </c>
      <c r="AP97" s="1267" t="str">
        <f>$I$97&amp;"."&amp;$M$97&amp;"."&amp;$Q$97</f>
        <v>..</v>
      </c>
      <c r="AQ97" s="1267" t="str">
        <f>$I$97&amp;"."&amp;$M$97&amp;"."&amp;$Q$97&amp;"."&amp;$U$97</f>
        <v>...</v>
      </c>
      <c r="AR97" s="1358">
        <v>0</v>
      </c>
    </row>
    <row s="1861" customFormat="1" customHeight="1" ht="17.25" hidden="1">
      <c r="A98" s="329"/>
      <c r="C98" s="328"/>
      <c r="D98" s="2143"/>
      <c r="E98" s="2151"/>
      <c r="F98" s="2154"/>
      <c r="G98" s="2151"/>
      <c r="H98" s="2157"/>
      <c r="I98" s="2159"/>
      <c r="J98" s="2161"/>
      <c r="K98" s="2146"/>
      <c r="L98" s="2146"/>
      <c r="M98" s="2146"/>
      <c r="N98" s="2148"/>
      <c r="O98" s="2146"/>
      <c r="P98" s="2146"/>
      <c r="Q98" s="2146"/>
      <c r="R98" s="2149"/>
      <c r="S98" s="2146"/>
      <c r="T98" s="1305"/>
      <c r="U98" s="1305"/>
      <c r="V98" s="1305"/>
      <c r="W98" s="1306"/>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328"/>
      <c r="D99" s="2144"/>
      <c r="E99" s="2152"/>
      <c r="F99" s="2154"/>
      <c r="G99" s="2152"/>
      <c r="H99" s="2157"/>
      <c r="I99" s="2159"/>
      <c r="J99" s="2162"/>
      <c r="K99" s="2146"/>
      <c r="L99" s="2146"/>
      <c r="M99" s="2146"/>
      <c r="N99" s="2149"/>
      <c r="O99" s="2146"/>
      <c r="P99" s="1452"/>
      <c r="Q99" s="1305"/>
      <c r="R99" s="1305"/>
      <c r="S99" s="337"/>
      <c r="T99" s="337"/>
      <c r="U99" s="337"/>
      <c r="V99" s="337"/>
      <c r="W99" s="1306"/>
      <c r="X99" s="1267"/>
      <c r="Y99" s="1267"/>
      <c r="Z99" s="1267"/>
      <c r="AA99" s="1267"/>
      <c r="AB99" s="1267"/>
      <c r="AC99" s="1267"/>
      <c r="AD99" s="1267"/>
      <c r="AE99" s="1267"/>
      <c r="AF99" s="1267"/>
      <c r="AG99" s="1267"/>
      <c r="AH99" s="1267"/>
      <c r="AI99" s="1267"/>
      <c r="AJ99" s="1267"/>
      <c r="AK99" s="1267"/>
      <c r="AL99" s="1267"/>
      <c r="AM99" s="1267"/>
      <c r="AN99" s="1267"/>
      <c r="AO99" s="1267"/>
      <c r="AP99" s="1267"/>
      <c r="AQ99" s="1267"/>
      <c r="AR99" s="1358">
        <v>0</v>
      </c>
    </row>
    <row s="1861" customFormat="1" customHeight="1" ht="17.25" hidden="1">
      <c r="A100" s="329"/>
      <c r="C100" s="328"/>
      <c r="D100" s="2144"/>
      <c r="E100" s="2152"/>
      <c r="F100" s="2154"/>
      <c r="G100" s="2152"/>
      <c r="H100" s="2157"/>
      <c r="I100" s="2159"/>
      <c r="J100" s="2162"/>
      <c r="K100" s="2146"/>
      <c r="L100" s="1305"/>
      <c r="M100" s="1305"/>
      <c r="N100" s="1305"/>
      <c r="O100" s="1305"/>
      <c r="P100" s="1305"/>
      <c r="Q100" s="1305"/>
      <c r="R100" s="1305"/>
      <c r="S100" s="337"/>
      <c r="T100" s="337"/>
      <c r="U100" s="337"/>
      <c r="V100" s="337"/>
      <c r="W100" s="1306"/>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358">
        <v>0</v>
      </c>
    </row>
    <row s="1861" customFormat="1" customHeight="1" ht="17.25" hidden="1">
      <c r="A101" s="329"/>
      <c r="C101" s="328"/>
      <c r="D101" s="2144"/>
      <c r="E101" s="2152"/>
      <c r="F101" s="2155"/>
      <c r="G101" s="2152"/>
      <c r="H101" s="1307"/>
      <c r="I101" s="1308"/>
      <c r="J101" s="1308"/>
      <c r="K101" s="1308"/>
      <c r="L101" s="1308"/>
      <c r="M101" s="1308"/>
      <c r="N101" s="1308"/>
      <c r="O101" s="1308"/>
      <c r="P101" s="1308"/>
      <c r="Q101" s="1308"/>
      <c r="R101" s="1308"/>
      <c r="S101" s="1309"/>
      <c r="T101" s="1309"/>
      <c r="U101" s="1309"/>
      <c r="V101" s="1309"/>
      <c r="W101" s="131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358">
        <v>0</v>
      </c>
    </row>
    <row s="1861" customFormat="1" customHeight="1" ht="17.25" hidden="1">
      <c r="A102" s="329"/>
      <c r="C102" s="217"/>
      <c r="D102" s="2143">
        <v>3</v>
      </c>
      <c r="E102" s="2151" t="s">
        <v>277</v>
      </c>
      <c r="F102" s="2153" t="s">
        <v>19</v>
      </c>
      <c r="G102" s="2151"/>
      <c r="H102" s="2156"/>
      <c r="I102" s="2158"/>
      <c r="J102" s="2160"/>
      <c r="K102" s="2145"/>
      <c r="L102" s="2145"/>
      <c r="M102" s="2145"/>
      <c r="N102" s="2147"/>
      <c r="O102" s="2145"/>
      <c r="P102" s="2145"/>
      <c r="Q102" s="2145"/>
      <c r="R102" s="2150"/>
      <c r="S102" s="2145"/>
      <c r="T102" s="1451"/>
      <c r="U102" s="1451"/>
      <c r="V102" s="1453"/>
      <c r="W102" s="1304"/>
      <c r="X102" s="1275"/>
      <c r="Y102" s="1275"/>
      <c r="Z102" s="1275"/>
      <c r="AA102" s="1275"/>
      <c r="AB102" s="1275"/>
      <c r="AC102" s="1275" t="s">
        <v>278</v>
      </c>
      <c r="AD102" s="1275" t="s">
        <v>279</v>
      </c>
      <c r="AE102" s="1275" t="s">
        <v>280</v>
      </c>
      <c r="AF102" s="1275" t="s">
        <v>281</v>
      </c>
      <c r="AG102" s="1275"/>
      <c r="AH102" s="1275" t="str">
        <f>IF($E$102=0,"",$E$102)</f>
        <v>Тариф на транспортировку воды</v>
      </c>
      <c r="AI102" s="1275" t="str">
        <f>IF($G$102=0,"",$G$102)</f>
        <v/>
      </c>
      <c r="AJ102" s="1275" t="str">
        <f>IF($J$102=0,"",$J$102)</f>
        <v/>
      </c>
      <c r="AK102" s="1275" t="str">
        <f>IF($K$102="нет","без дифференциации",IF($N$102=0,"",$N$102))</f>
        <v/>
      </c>
      <c r="AL102" s="1275" t="str">
        <f>IF($O$102="нет","без дифференциации",IF($R$102=0,"",$R$102))</f>
        <v/>
      </c>
      <c r="AM102" s="1275" t="str">
        <f>IF($S$102="нет","без дифференциации",IF($V$102=0,"",$V$102))</f>
        <v/>
      </c>
      <c r="AN102" s="1780">
        <f>$I$102</f>
        <v>0</v>
      </c>
      <c r="AO102" s="1275" t="str">
        <f>$I$102&amp;"."&amp;$M$102</f>
        <v>.</v>
      </c>
      <c r="AP102" s="1267" t="str">
        <f>$I$102&amp;"."&amp;$M$102&amp;"."&amp;$Q$102</f>
        <v>..</v>
      </c>
      <c r="AQ102" s="1267" t="str">
        <f>$I$102&amp;"."&amp;$M$102&amp;"."&amp;$Q$102&amp;"."&amp;$U$102</f>
        <v>...</v>
      </c>
      <c r="AR102" s="1358">
        <v>0</v>
      </c>
    </row>
    <row s="1861" customFormat="1" customHeight="1" ht="17.25" hidden="1">
      <c r="A103" s="329"/>
      <c r="C103" s="328"/>
      <c r="D103" s="2143"/>
      <c r="E103" s="2151"/>
      <c r="F103" s="2154"/>
      <c r="G103" s="2151"/>
      <c r="H103" s="2157"/>
      <c r="I103" s="2159"/>
      <c r="J103" s="2161"/>
      <c r="K103" s="2146"/>
      <c r="L103" s="2146"/>
      <c r="M103" s="2146"/>
      <c r="N103" s="2148"/>
      <c r="O103" s="2146"/>
      <c r="P103" s="2146"/>
      <c r="Q103" s="2146"/>
      <c r="R103" s="2149"/>
      <c r="S103" s="2146"/>
      <c r="T103" s="1305"/>
      <c r="U103" s="1305"/>
      <c r="V103" s="1305"/>
      <c r="W103" s="1306"/>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358">
        <v>0</v>
      </c>
    </row>
    <row s="1861" customFormat="1" customHeight="1" ht="17.25" hidden="1">
      <c r="A104" s="329"/>
      <c r="C104" s="328"/>
      <c r="D104" s="2144"/>
      <c r="E104" s="2152"/>
      <c r="F104" s="2154"/>
      <c r="G104" s="2152"/>
      <c r="H104" s="2157"/>
      <c r="I104" s="2159"/>
      <c r="J104" s="2162"/>
      <c r="K104" s="2146"/>
      <c r="L104" s="2146"/>
      <c r="M104" s="2146"/>
      <c r="N104" s="2149"/>
      <c r="O104" s="2146"/>
      <c r="P104" s="1452"/>
      <c r="Q104" s="1305"/>
      <c r="R104" s="1305"/>
      <c r="S104" s="337"/>
      <c r="T104" s="337"/>
      <c r="U104" s="337"/>
      <c r="V104" s="337"/>
      <c r="W104" s="1306"/>
      <c r="X104" s="1267"/>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358">
        <v>0</v>
      </c>
    </row>
    <row s="1861" customFormat="1" customHeight="1" ht="17.25" hidden="1">
      <c r="A105" s="329"/>
      <c r="C105" s="328"/>
      <c r="D105" s="2144"/>
      <c r="E105" s="2152"/>
      <c r="F105" s="2154"/>
      <c r="G105" s="2152"/>
      <c r="H105" s="2157"/>
      <c r="I105" s="2159"/>
      <c r="J105" s="2162"/>
      <c r="K105" s="2146"/>
      <c r="L105" s="1305"/>
      <c r="M105" s="1305"/>
      <c r="N105" s="1305"/>
      <c r="O105" s="1305"/>
      <c r="P105" s="1305"/>
      <c r="Q105" s="1305"/>
      <c r="R105" s="1305"/>
      <c r="S105" s="337"/>
      <c r="T105" s="337"/>
      <c r="U105" s="337"/>
      <c r="V105" s="337"/>
      <c r="W105" s="1306"/>
      <c r="X105" s="1267"/>
      <c r="Y105" s="1267"/>
      <c r="Z105" s="1267"/>
      <c r="AA105" s="1267"/>
      <c r="AB105" s="1267"/>
      <c r="AC105" s="1267"/>
      <c r="AD105" s="1267"/>
      <c r="AE105" s="1267"/>
      <c r="AF105" s="1267"/>
      <c r="AG105" s="1267"/>
      <c r="AH105" s="1267"/>
      <c r="AI105" s="1267"/>
      <c r="AJ105" s="1267"/>
      <c r="AK105" s="1267"/>
      <c r="AL105" s="1267"/>
      <c r="AM105" s="1267"/>
      <c r="AN105" s="1267"/>
      <c r="AO105" s="1267"/>
      <c r="AP105" s="1267"/>
      <c r="AQ105" s="1267"/>
      <c r="AR105" s="1358">
        <v>0</v>
      </c>
    </row>
    <row s="1861" customFormat="1" customHeight="1" ht="17.25" hidden="1">
      <c r="A106" s="329"/>
      <c r="C106" s="328"/>
      <c r="D106" s="2144"/>
      <c r="E106" s="2152"/>
      <c r="F106" s="2155"/>
      <c r="G106" s="2152"/>
      <c r="H106" s="1307"/>
      <c r="I106" s="1308"/>
      <c r="J106" s="1308"/>
      <c r="K106" s="1308"/>
      <c r="L106" s="1308"/>
      <c r="M106" s="1308"/>
      <c r="N106" s="1308"/>
      <c r="O106" s="1308"/>
      <c r="P106" s="1308"/>
      <c r="Q106" s="1308"/>
      <c r="R106" s="1308"/>
      <c r="S106" s="1309"/>
      <c r="T106" s="1309"/>
      <c r="U106" s="1309"/>
      <c r="V106" s="1309"/>
      <c r="W106" s="1310"/>
      <c r="X106" s="1267"/>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358">
        <v>0</v>
      </c>
    </row>
    <row s="1861" customFormat="1" customHeight="1" ht="17.25" hidden="1">
      <c r="A107" s="329"/>
      <c r="C107" s="217"/>
      <c r="D107" s="2143">
        <v>4</v>
      </c>
      <c r="E107" s="2151" t="s">
        <v>282</v>
      </c>
      <c r="F107" s="2153" t="s">
        <v>19</v>
      </c>
      <c r="G107" s="2151"/>
      <c r="H107" s="2156"/>
      <c r="I107" s="2158"/>
      <c r="J107" s="2160"/>
      <c r="K107" s="2145"/>
      <c r="L107" s="2145"/>
      <c r="M107" s="2145"/>
      <c r="N107" s="2147"/>
      <c r="O107" s="2145"/>
      <c r="P107" s="2145"/>
      <c r="Q107" s="2145"/>
      <c r="R107" s="2150"/>
      <c r="S107" s="2145"/>
      <c r="T107" s="1451"/>
      <c r="U107" s="1451"/>
      <c r="V107" s="1453"/>
      <c r="W107" s="1304"/>
      <c r="X107" s="1275"/>
      <c r="Y107" s="1275"/>
      <c r="Z107" s="1275"/>
      <c r="AA107" s="1275"/>
      <c r="AB107" s="1275"/>
      <c r="AC107" s="1275" t="s">
        <v>283</v>
      </c>
      <c r="AD107" s="1275" t="s">
        <v>284</v>
      </c>
      <c r="AE107" s="1275" t="s">
        <v>285</v>
      </c>
      <c r="AF107" s="1275" t="s">
        <v>286</v>
      </c>
      <c r="AG107" s="1275"/>
      <c r="AH107" s="1275" t="str">
        <f>IF($E$107=0,"",$E$107)</f>
        <v>Тариф на подвоз воды</v>
      </c>
      <c r="AI107" s="1275" t="str">
        <f>IF($G$107=0,"",$G$107)</f>
        <v/>
      </c>
      <c r="AJ107" s="1275" t="str">
        <f>IF($J$107=0,"",$J$107)</f>
        <v/>
      </c>
      <c r="AK107" s="1275" t="str">
        <f>IF($K$107="нет","без дифференциации",IF($N$107=0,"",$N$107))</f>
        <v/>
      </c>
      <c r="AL107" s="1275" t="str">
        <f>IF($O$107="нет","без дифференциации",IF($R$107=0,"",$R$107))</f>
        <v/>
      </c>
      <c r="AM107" s="1275" t="str">
        <f>IF($S$107="нет","без дифференциации",IF($V$107=0,"",$V$107))</f>
        <v/>
      </c>
      <c r="AN107" s="1780">
        <f>$I$107</f>
        <v>0</v>
      </c>
      <c r="AO107" s="1275" t="str">
        <f>$I$107&amp;"."&amp;$M$107</f>
        <v>.</v>
      </c>
      <c r="AP107" s="1267" t="str">
        <f>$I$107&amp;"."&amp;$M$107&amp;"."&amp;$Q$107</f>
        <v>..</v>
      </c>
      <c r="AQ107" s="1267" t="str">
        <f>$I$107&amp;"."&amp;$M$107&amp;"."&amp;$Q$107&amp;"."&amp;$U$107</f>
        <v>...</v>
      </c>
      <c r="AR107" s="1358">
        <v>0</v>
      </c>
    </row>
    <row s="1861" customFormat="1" customHeight="1" ht="17.25" hidden="1">
      <c r="A108" s="329"/>
      <c r="C108" s="328"/>
      <c r="D108" s="2143"/>
      <c r="E108" s="2151"/>
      <c r="F108" s="2154"/>
      <c r="G108" s="2151"/>
      <c r="H108" s="2157"/>
      <c r="I108" s="2159"/>
      <c r="J108" s="2161"/>
      <c r="K108" s="2146"/>
      <c r="L108" s="2146"/>
      <c r="M108" s="2146"/>
      <c r="N108" s="2148"/>
      <c r="O108" s="2146"/>
      <c r="P108" s="2146"/>
      <c r="Q108" s="2146"/>
      <c r="R108" s="2149"/>
      <c r="S108" s="2146"/>
      <c r="T108" s="1305"/>
      <c r="U108" s="1305"/>
      <c r="V108" s="1305"/>
      <c r="W108" s="1306"/>
      <c r="X108" s="1267"/>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358">
        <v>0</v>
      </c>
    </row>
    <row s="1861" customFormat="1" customHeight="1" ht="17.25" hidden="1">
      <c r="A109" s="329"/>
      <c r="C109" s="328"/>
      <c r="D109" s="2144"/>
      <c r="E109" s="2152"/>
      <c r="F109" s="2154"/>
      <c r="G109" s="2152"/>
      <c r="H109" s="2157"/>
      <c r="I109" s="2159"/>
      <c r="J109" s="2162"/>
      <c r="K109" s="2146"/>
      <c r="L109" s="2146"/>
      <c r="M109" s="2146"/>
      <c r="N109" s="2149"/>
      <c r="O109" s="2146"/>
      <c r="P109" s="1452"/>
      <c r="Q109" s="1305"/>
      <c r="R109" s="1305"/>
      <c r="S109" s="337"/>
      <c r="T109" s="337"/>
      <c r="U109" s="337"/>
      <c r="V109" s="337"/>
      <c r="W109" s="1306"/>
      <c r="X109" s="1267"/>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358">
        <v>0</v>
      </c>
    </row>
    <row s="1861" customFormat="1" customHeight="1" ht="17.25" hidden="1">
      <c r="A110" s="329"/>
      <c r="C110" s="328"/>
      <c r="D110" s="2144"/>
      <c r="E110" s="2152"/>
      <c r="F110" s="2154"/>
      <c r="G110" s="2152"/>
      <c r="H110" s="2157"/>
      <c r="I110" s="2159"/>
      <c r="J110" s="2162"/>
      <c r="K110" s="2146"/>
      <c r="L110" s="1305"/>
      <c r="M110" s="1305"/>
      <c r="N110" s="1305"/>
      <c r="O110" s="1305"/>
      <c r="P110" s="1305"/>
      <c r="Q110" s="1305"/>
      <c r="R110" s="1305"/>
      <c r="S110" s="337"/>
      <c r="T110" s="337"/>
      <c r="U110" s="337"/>
      <c r="V110" s="337"/>
      <c r="W110" s="1306"/>
      <c r="X110" s="1267"/>
      <c r="Y110" s="1267"/>
      <c r="Z110" s="1267"/>
      <c r="AA110" s="1267"/>
      <c r="AB110" s="1267"/>
      <c r="AC110" s="1267"/>
      <c r="AD110" s="1267"/>
      <c r="AE110" s="1267"/>
      <c r="AF110" s="1267"/>
      <c r="AG110" s="1267"/>
      <c r="AH110" s="1267"/>
      <c r="AI110" s="1267"/>
      <c r="AJ110" s="1267"/>
      <c r="AK110" s="1267"/>
      <c r="AL110" s="1267"/>
      <c r="AM110" s="1267"/>
      <c r="AN110" s="1267"/>
      <c r="AO110" s="1267"/>
      <c r="AP110" s="1267"/>
      <c r="AQ110" s="1267"/>
      <c r="AR110" s="1358">
        <v>0</v>
      </c>
    </row>
    <row s="1861" customFormat="1" customHeight="1" ht="17.25" hidden="1">
      <c r="A111" s="329"/>
      <c r="C111" s="328"/>
      <c r="D111" s="2144"/>
      <c r="E111" s="2152"/>
      <c r="F111" s="2155"/>
      <c r="G111" s="2152"/>
      <c r="H111" s="1307"/>
      <c r="I111" s="1308"/>
      <c r="J111" s="1308"/>
      <c r="K111" s="1308"/>
      <c r="L111" s="1308"/>
      <c r="M111" s="1308"/>
      <c r="N111" s="1308"/>
      <c r="O111" s="1308"/>
      <c r="P111" s="1308"/>
      <c r="Q111" s="1308"/>
      <c r="R111" s="1308"/>
      <c r="S111" s="1309"/>
      <c r="T111" s="1309"/>
      <c r="U111" s="1309"/>
      <c r="V111" s="1309"/>
      <c r="W111" s="1310"/>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358">
        <v>0</v>
      </c>
    </row>
    <row s="1861" customFormat="1" customHeight="1" ht="17.25" hidden="1">
      <c r="A112" s="329"/>
      <c r="C112" s="217"/>
      <c r="D112" s="2143">
        <v>5</v>
      </c>
      <c r="E112" s="2151" t="s">
        <v>287</v>
      </c>
      <c r="F112" s="2153" t="s">
        <v>19</v>
      </c>
      <c r="G112" s="2151"/>
      <c r="H112" s="2156"/>
      <c r="I112" s="2158"/>
      <c r="J112" s="2160"/>
      <c r="K112" s="2145"/>
      <c r="L112" s="2145"/>
      <c r="M112" s="2145"/>
      <c r="N112" s="2147"/>
      <c r="O112" s="2145"/>
      <c r="P112" s="2145"/>
      <c r="Q112" s="2145"/>
      <c r="R112" s="2150"/>
      <c r="S112" s="2145"/>
      <c r="T112" s="1951"/>
      <c r="U112" s="1951"/>
      <c r="V112" s="1953"/>
      <c r="W112" s="1304"/>
      <c r="X112" s="1275"/>
      <c r="Y112" s="1275"/>
      <c r="Z112" s="1275"/>
      <c r="AA112" s="1275"/>
      <c r="AB112" s="1275"/>
      <c r="AC112" s="1275" t="s">
        <v>288</v>
      </c>
      <c r="AD112" s="1275" t="s">
        <v>289</v>
      </c>
      <c r="AE112" s="1275" t="s">
        <v>290</v>
      </c>
      <c r="AF112" s="1275" t="s">
        <v>291</v>
      </c>
      <c r="AG112" s="1275"/>
      <c r="AH112" s="1275" t="str">
        <f>IF($E$112=0,"",$E$112)</f>
        <v>Тариф на подключение (технологическое присоединение) к централизованной системе холодного водоснабжения</v>
      </c>
      <c r="AI112" s="1275" t="str">
        <f>IF($G$112=0,"",$G$112)</f>
        <v/>
      </c>
      <c r="AJ112" s="1275" t="str">
        <f>IF($J$112=0,"",$J$112)</f>
        <v/>
      </c>
      <c r="AK112" s="1275" t="str">
        <f>IF($K$112="нет","без дифференциации",IF($N$112=0,"",$N$112))</f>
        <v/>
      </c>
      <c r="AL112" s="1275" t="str">
        <f>IF($O$112="нет","без дифференциации",IF($R$112=0,"",$R$112))</f>
        <v/>
      </c>
      <c r="AM112" s="1275" t="str">
        <f>IF($S$112="нет","без дифференциации",IF($V$112=0,"",$V$112))</f>
        <v/>
      </c>
      <c r="AN112" s="1780">
        <f>$I$112</f>
        <v>0</v>
      </c>
      <c r="AO112" s="1275" t="str">
        <f>$I$112&amp;"."&amp;$M$112</f>
        <v>.</v>
      </c>
      <c r="AP112" s="1274" t="str">
        <f>$I$112&amp;"."&amp;$M$112&amp;"."&amp;$Q$112</f>
        <v>..</v>
      </c>
      <c r="AQ112" s="1274" t="str">
        <f>$I$112&amp;"."&amp;$M$112&amp;"."&amp;$Q$112&amp;"."&amp;$U$112</f>
        <v>...</v>
      </c>
      <c r="AR112" s="1475">
        <v>0</v>
      </c>
    </row>
    <row s="1861" customFormat="1" customHeight="1" ht="17.25" hidden="1">
      <c r="A113" s="329"/>
      <c r="C113" s="328"/>
      <c r="D113" s="2143"/>
      <c r="E113" s="2151"/>
      <c r="F113" s="2154"/>
      <c r="G113" s="2151"/>
      <c r="H113" s="2157"/>
      <c r="I113" s="2159"/>
      <c r="J113" s="2161"/>
      <c r="K113" s="2146"/>
      <c r="L113" s="2146"/>
      <c r="M113" s="2146"/>
      <c r="N113" s="2148"/>
      <c r="O113" s="2146"/>
      <c r="P113" s="2146"/>
      <c r="Q113" s="2146"/>
      <c r="R113" s="2149"/>
      <c r="S113" s="2146"/>
      <c r="T113" s="1956"/>
      <c r="U113" s="1956"/>
      <c r="V113" s="1956"/>
      <c r="W113" s="1957"/>
      <c r="X113" s="1274"/>
      <c r="Y113" s="1274"/>
      <c r="Z113" s="1274"/>
      <c r="AA113" s="1274"/>
      <c r="AB113" s="1274"/>
      <c r="AC113" s="1274"/>
      <c r="AD113" s="1274"/>
      <c r="AE113" s="1274"/>
      <c r="AF113" s="1274"/>
      <c r="AG113" s="1274"/>
      <c r="AH113" s="1274"/>
      <c r="AI113" s="1274"/>
      <c r="AJ113" s="1274"/>
      <c r="AK113" s="1274"/>
      <c r="AL113" s="1274"/>
      <c r="AM113" s="1274"/>
      <c r="AN113" s="1274"/>
      <c r="AO113" s="1274"/>
      <c r="AP113" s="1274"/>
      <c r="AQ113" s="1274"/>
      <c r="AR113" s="1475">
        <v>0</v>
      </c>
    </row>
    <row s="1861" customFormat="1" customHeight="1" ht="17.25" hidden="1">
      <c r="A114" s="329"/>
      <c r="C114" s="328"/>
      <c r="D114" s="2144"/>
      <c r="E114" s="2152"/>
      <c r="F114" s="2154"/>
      <c r="G114" s="2152"/>
      <c r="H114" s="2157"/>
      <c r="I114" s="2159"/>
      <c r="J114" s="2162"/>
      <c r="K114" s="2146"/>
      <c r="L114" s="2146"/>
      <c r="M114" s="2146"/>
      <c r="N114" s="2149"/>
      <c r="O114" s="2146"/>
      <c r="P114" s="1952"/>
      <c r="Q114" s="1956"/>
      <c r="R114" s="1956"/>
      <c r="S114" s="337"/>
      <c r="T114" s="337"/>
      <c r="U114" s="337"/>
      <c r="V114" s="337"/>
      <c r="W114" s="1957"/>
      <c r="X114" s="1274"/>
      <c r="Y114" s="1274"/>
      <c r="Z114" s="1274"/>
      <c r="AA114" s="1274"/>
      <c r="AB114" s="1274"/>
      <c r="AC114" s="1274"/>
      <c r="AD114" s="1274"/>
      <c r="AE114" s="1274"/>
      <c r="AF114" s="1274"/>
      <c r="AG114" s="1274"/>
      <c r="AH114" s="1274"/>
      <c r="AI114" s="1274"/>
      <c r="AJ114" s="1274"/>
      <c r="AK114" s="1274"/>
      <c r="AL114" s="1274"/>
      <c r="AM114" s="1274"/>
      <c r="AN114" s="1274"/>
      <c r="AO114" s="1274"/>
      <c r="AP114" s="1274"/>
      <c r="AQ114" s="1274"/>
      <c r="AR114" s="1475">
        <v>0</v>
      </c>
    </row>
    <row s="1861" customFormat="1" customHeight="1" ht="17.25" hidden="1">
      <c r="A115" s="329"/>
      <c r="C115" s="328"/>
      <c r="D115" s="2144"/>
      <c r="E115" s="2152"/>
      <c r="F115" s="2154"/>
      <c r="G115" s="2152"/>
      <c r="H115" s="2157"/>
      <c r="I115" s="2159"/>
      <c r="J115" s="2162"/>
      <c r="K115" s="2146"/>
      <c r="L115" s="1956"/>
      <c r="M115" s="1956"/>
      <c r="N115" s="1956"/>
      <c r="O115" s="1956"/>
      <c r="P115" s="1956"/>
      <c r="Q115" s="1956"/>
      <c r="R115" s="1956"/>
      <c r="S115" s="337"/>
      <c r="T115" s="337"/>
      <c r="U115" s="337"/>
      <c r="V115" s="337"/>
      <c r="W115" s="1957"/>
      <c r="X115" s="1274"/>
      <c r="Y115" s="1274"/>
      <c r="Z115" s="1274"/>
      <c r="AA115" s="1274"/>
      <c r="AB115" s="1274"/>
      <c r="AC115" s="1274"/>
      <c r="AD115" s="1274"/>
      <c r="AE115" s="1274"/>
      <c r="AF115" s="1274"/>
      <c r="AG115" s="1274"/>
      <c r="AH115" s="1274"/>
      <c r="AI115" s="1274"/>
      <c r="AJ115" s="1274"/>
      <c r="AK115" s="1274"/>
      <c r="AL115" s="1274"/>
      <c r="AM115" s="1274"/>
      <c r="AN115" s="1274"/>
      <c r="AO115" s="1274"/>
      <c r="AP115" s="1274"/>
      <c r="AQ115" s="1274"/>
      <c r="AR115" s="1475">
        <v>0</v>
      </c>
    </row>
    <row s="1861" customFormat="1" customHeight="1" ht="17.25" hidden="1">
      <c r="A116" s="329"/>
      <c r="C116" s="328"/>
      <c r="D116" s="2144"/>
      <c r="E116" s="2152"/>
      <c r="F116" s="2155"/>
      <c r="G116" s="2152"/>
      <c r="H116" s="1307"/>
      <c r="I116" s="1954"/>
      <c r="J116" s="1954"/>
      <c r="K116" s="1954"/>
      <c r="L116" s="1954"/>
      <c r="M116" s="1954"/>
      <c r="N116" s="1954"/>
      <c r="O116" s="1954"/>
      <c r="P116" s="1954"/>
      <c r="Q116" s="1954"/>
      <c r="R116" s="1954"/>
      <c r="S116" s="1309"/>
      <c r="T116" s="1309"/>
      <c r="U116" s="1309"/>
      <c r="V116" s="1309"/>
      <c r="W116" s="1955"/>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1.25" hidden="1">
      <c r="A117" s="285"/>
      <c r="B117" s="285"/>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75">
        <v>0</v>
      </c>
    </row>
    <row s="1861" customFormat="1" customHeight="1" ht="17.25" hidden="1">
      <c r="A118" s="329"/>
      <c r="C118" s="217"/>
      <c r="D118" s="2143">
        <v>1</v>
      </c>
      <c r="E118" s="2151" t="s">
        <v>292</v>
      </c>
      <c r="F118" s="2153" t="s">
        <v>19</v>
      </c>
      <c r="G118" s="2151"/>
      <c r="H118" s="2156"/>
      <c r="I118" s="2158"/>
      <c r="J118" s="2160"/>
      <c r="K118" s="2145"/>
      <c r="L118" s="2145"/>
      <c r="M118" s="2145"/>
      <c r="N118" s="2147"/>
      <c r="O118" s="2145"/>
      <c r="P118" s="2145"/>
      <c r="Q118" s="2145"/>
      <c r="R118" s="2150"/>
      <c r="S118" s="2145"/>
      <c r="T118" s="1478"/>
      <c r="U118" s="1478"/>
      <c r="V118" s="1480"/>
      <c r="W118" s="1304"/>
      <c r="Y118" s="1275"/>
      <c r="Z118" s="1275"/>
      <c r="AA118" s="1275"/>
      <c r="AB118" s="1275"/>
      <c r="AC118" s="1275" t="s">
        <v>293</v>
      </c>
      <c r="AD118" s="1275" t="s">
        <v>294</v>
      </c>
      <c r="AE118" s="1275" t="s">
        <v>295</v>
      </c>
      <c r="AF118" s="1275" t="s">
        <v>296</v>
      </c>
      <c r="AG118" s="1275"/>
      <c r="AH118" s="1275" t="str">
        <f>IF($E$118=0,"",$E$118)</f>
        <v>Тариф на горячую воду (горячее водоснабжение)</v>
      </c>
      <c r="AI118" s="1275" t="str">
        <f>IF($G$118=0,"",$G$118)</f>
        <v/>
      </c>
      <c r="AJ118" s="1275" t="str">
        <f>IF($J$118=0,"",$J$118)</f>
        <v/>
      </c>
      <c r="AK118" s="1275" t="str">
        <f>IF($K$118="нет","без дифференциации",IF($N$118=0,"",$N$118))</f>
        <v/>
      </c>
      <c r="AL118" s="1275" t="str">
        <f>IF($O$118="нет","без дифференциации",IF($R$118=0,"",$R$118))</f>
        <v/>
      </c>
      <c r="AM118" s="1275" t="str">
        <f>IF($S$118="нет","без дифференциации",IF($V$118=0,"",$V$118))</f>
        <v/>
      </c>
      <c r="AN118" s="1275">
        <f>$I$118</f>
        <v>0</v>
      </c>
      <c r="AO118" s="1275" t="str">
        <f>$I$118&amp;"."&amp;$M$118</f>
        <v>.</v>
      </c>
      <c r="AP118" s="1275" t="str">
        <f>$I$118&amp;"."&amp;$M$118&amp;"."&amp;$Q$118</f>
        <v>..</v>
      </c>
      <c r="AQ118" s="1275" t="str">
        <f>$I$118&amp;"."&amp;$M$118&amp;"."&amp;$Q$118&amp;"."&amp;$U$118</f>
        <v>...</v>
      </c>
      <c r="AR118" s="1475">
        <v>0</v>
      </c>
    </row>
    <row s="1861" customFormat="1" customHeight="1" ht="17.25" hidden="1">
      <c r="A119" s="329"/>
      <c r="C119" s="328"/>
      <c r="D119" s="2143"/>
      <c r="E119" s="2151"/>
      <c r="F119" s="2154"/>
      <c r="G119" s="2151"/>
      <c r="H119" s="2157"/>
      <c r="I119" s="2159"/>
      <c r="J119" s="2161"/>
      <c r="K119" s="2146"/>
      <c r="L119" s="2146"/>
      <c r="M119" s="2146"/>
      <c r="N119" s="2148"/>
      <c r="O119" s="2146"/>
      <c r="P119" s="2146"/>
      <c r="Q119" s="2146"/>
      <c r="R119" s="2149"/>
      <c r="S119" s="2146"/>
      <c r="T119" s="1305"/>
      <c r="U119" s="1305"/>
      <c r="V119" s="1305"/>
      <c r="W119" s="1306"/>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75">
        <v>0</v>
      </c>
    </row>
    <row s="1861" customFormat="1" customHeight="1" ht="17.25" hidden="1">
      <c r="A120" s="329"/>
      <c r="C120" s="217"/>
      <c r="D120" s="2143"/>
      <c r="E120" s="2151"/>
      <c r="F120" s="2154"/>
      <c r="G120" s="2151"/>
      <c r="H120" s="2157"/>
      <c r="I120" s="2159"/>
      <c r="J120" s="2162"/>
      <c r="K120" s="2146"/>
      <c r="L120" s="2146"/>
      <c r="M120" s="2146"/>
      <c r="N120" s="2149"/>
      <c r="O120" s="2146"/>
      <c r="P120" s="1479"/>
      <c r="Q120" s="1305"/>
      <c r="R120" s="1305"/>
      <c r="S120" s="337"/>
      <c r="T120" s="337"/>
      <c r="U120" s="337"/>
      <c r="V120" s="337"/>
      <c r="W120" s="1306"/>
      <c r="Y120" s="1275"/>
      <c r="Z120" s="1275"/>
      <c r="AA120" s="1275"/>
      <c r="AB120" s="1275"/>
      <c r="AC120" s="1275"/>
      <c r="AD120" s="1275"/>
      <c r="AE120" s="1275"/>
      <c r="AF120" s="1275"/>
      <c r="AG120" s="1275"/>
      <c r="AH120" s="1275"/>
      <c r="AI120" s="1275"/>
      <c r="AJ120" s="1275"/>
      <c r="AK120" s="1275"/>
      <c r="AL120" s="1275"/>
      <c r="AM120" s="1275"/>
      <c r="AN120" s="1275"/>
      <c r="AO120" s="1275"/>
      <c r="AP120" s="1275"/>
      <c r="AQ120" s="1275"/>
      <c r="AR120" s="1475">
        <v>0</v>
      </c>
    </row>
    <row s="1861" customFormat="1" customHeight="1" ht="17.25" hidden="1">
      <c r="A121" s="329"/>
      <c r="C121" s="328"/>
      <c r="D121" s="2143"/>
      <c r="E121" s="2151"/>
      <c r="F121" s="2154"/>
      <c r="G121" s="2151"/>
      <c r="H121" s="2157"/>
      <c r="I121" s="2159"/>
      <c r="J121" s="2162"/>
      <c r="K121" s="2146"/>
      <c r="L121" s="1305"/>
      <c r="M121" s="1305"/>
      <c r="N121" s="1305"/>
      <c r="O121" s="1305"/>
      <c r="P121" s="1305"/>
      <c r="Q121" s="1305"/>
      <c r="R121" s="1305"/>
      <c r="S121" s="337"/>
      <c r="T121" s="337"/>
      <c r="U121" s="337"/>
      <c r="V121" s="337"/>
      <c r="W121" s="1306"/>
      <c r="Y121" s="1267"/>
      <c r="Z121" s="1267"/>
      <c r="AA121" s="1267"/>
      <c r="AB121" s="1267"/>
      <c r="AC121" s="1267"/>
      <c r="AD121" s="1267"/>
      <c r="AE121" s="1267"/>
      <c r="AF121" s="1267"/>
      <c r="AG121" s="1267"/>
      <c r="AH121" s="1267"/>
      <c r="AI121" s="1267"/>
      <c r="AJ121" s="1267"/>
      <c r="AK121" s="1267"/>
      <c r="AL121" s="1267"/>
      <c r="AM121" s="1267"/>
      <c r="AN121" s="1267"/>
      <c r="AO121" s="1267"/>
      <c r="AP121" s="1267"/>
      <c r="AQ121" s="1267"/>
      <c r="AR121" s="1475">
        <v>0</v>
      </c>
    </row>
    <row s="1861" customFormat="1" customHeight="1" ht="17.25" hidden="1">
      <c r="A122" s="329"/>
      <c r="C122" s="328"/>
      <c r="D122" s="2144"/>
      <c r="E122" s="2152"/>
      <c r="F122" s="2155"/>
      <c r="G122" s="2152"/>
      <c r="H122" s="1307"/>
      <c r="I122" s="1308"/>
      <c r="J122" s="1308"/>
      <c r="K122" s="1308"/>
      <c r="L122" s="1308"/>
      <c r="M122" s="1308"/>
      <c r="N122" s="1308"/>
      <c r="O122" s="1308"/>
      <c r="P122" s="1308"/>
      <c r="Q122" s="1308"/>
      <c r="R122" s="1308"/>
      <c r="S122" s="1309"/>
      <c r="T122" s="1309"/>
      <c r="U122" s="1309"/>
      <c r="V122" s="1309"/>
      <c r="W122" s="1310"/>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v>2</v>
      </c>
      <c r="E123" s="2151" t="s">
        <v>297</v>
      </c>
      <c r="F123" s="2153" t="s">
        <v>19</v>
      </c>
      <c r="G123" s="2151"/>
      <c r="H123" s="2156"/>
      <c r="I123" s="2158"/>
      <c r="J123" s="2160"/>
      <c r="K123" s="2145"/>
      <c r="L123" s="2145"/>
      <c r="M123" s="2145"/>
      <c r="N123" s="2147"/>
      <c r="O123" s="2145"/>
      <c r="P123" s="2145"/>
      <c r="Q123" s="2145"/>
      <c r="R123" s="2150"/>
      <c r="S123" s="2145"/>
      <c r="T123" s="1478"/>
      <c r="U123" s="1478"/>
      <c r="V123" s="1480"/>
      <c r="W123" s="1304"/>
      <c r="X123" s="1275"/>
      <c r="Y123" s="1275"/>
      <c r="Z123" s="1275"/>
      <c r="AA123" s="1275"/>
      <c r="AB123" s="1275"/>
      <c r="AC123" s="1275" t="s">
        <v>298</v>
      </c>
      <c r="AD123" s="1275" t="s">
        <v>299</v>
      </c>
      <c r="AE123" s="1275" t="s">
        <v>300</v>
      </c>
      <c r="AF123" s="1275" t="s">
        <v>301</v>
      </c>
      <c r="AG123" s="1275"/>
      <c r="AH123" s="1275" t="str">
        <f>IF($E$123=0,"",$E$123)</f>
        <v>Тариф на транспортировку горячей воды</v>
      </c>
      <c r="AI123" s="1275" t="str">
        <f>IF($G$123=0,"",$G$123)</f>
        <v/>
      </c>
      <c r="AJ123" s="1275" t="str">
        <f>IF($J$123=0,"",$J$123)</f>
        <v/>
      </c>
      <c r="AK123" s="1275" t="str">
        <f>IF($K$123="нет","без дифференциации",IF($N$123=0,"",$N$123))</f>
        <v/>
      </c>
      <c r="AL123" s="1275" t="str">
        <f>IF($O$123="нет","без дифференциации",IF($R$123=0,"",$R$123))</f>
        <v/>
      </c>
      <c r="AM123" s="1275" t="str">
        <f>IF($S$123="нет","без дифференциации",IF($V$123=0,"",$V$123))</f>
        <v/>
      </c>
      <c r="AN123" s="1780">
        <f>$I$123</f>
        <v>0</v>
      </c>
      <c r="AO123" s="1275" t="str">
        <f>$I$123&amp;"."&amp;$M$123</f>
        <v>.</v>
      </c>
      <c r="AP123" s="1267" t="str">
        <f>$I$123&amp;"."&amp;$M$123&amp;"."&amp;$Q$123</f>
        <v>..</v>
      </c>
      <c r="AQ123" s="1267" t="str">
        <f>$I$123&amp;"."&amp;$M$123&amp;"."&amp;$Q$123&amp;"."&amp;$U$123</f>
        <v>...</v>
      </c>
      <c r="AR123" s="1475">
        <v>0</v>
      </c>
    </row>
    <row s="1861" customFormat="1" customHeight="1" ht="17.25" hidden="1">
      <c r="A124" s="329"/>
      <c r="C124" s="328"/>
      <c r="D124" s="2143"/>
      <c r="E124" s="2151"/>
      <c r="F124" s="2154"/>
      <c r="G124" s="2151"/>
      <c r="H124" s="2157"/>
      <c r="I124" s="2159"/>
      <c r="J124" s="2161"/>
      <c r="K124" s="2146"/>
      <c r="L124" s="2146"/>
      <c r="M124" s="2146"/>
      <c r="N124" s="2148"/>
      <c r="O124" s="2146"/>
      <c r="P124" s="2146"/>
      <c r="Q124" s="2146"/>
      <c r="R124" s="2149"/>
      <c r="S124" s="2146"/>
      <c r="T124" s="1305"/>
      <c r="U124" s="1305"/>
      <c r="V124" s="1305"/>
      <c r="W124" s="1306"/>
      <c r="X124" s="1267"/>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4"/>
      <c r="G125" s="2152"/>
      <c r="H125" s="2157"/>
      <c r="I125" s="2159"/>
      <c r="J125" s="2162"/>
      <c r="K125" s="2146"/>
      <c r="L125" s="2146"/>
      <c r="M125" s="2146"/>
      <c r="N125" s="2149"/>
      <c r="O125" s="2146"/>
      <c r="P125" s="1479"/>
      <c r="Q125" s="1305"/>
      <c r="R125" s="1305"/>
      <c r="S125" s="337"/>
      <c r="T125" s="337"/>
      <c r="U125" s="337"/>
      <c r="V125" s="337"/>
      <c r="W125" s="1306"/>
      <c r="X125" s="1267"/>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328"/>
      <c r="D126" s="2144"/>
      <c r="E126" s="2152"/>
      <c r="F126" s="2154"/>
      <c r="G126" s="2152"/>
      <c r="H126" s="2157"/>
      <c r="I126" s="2159"/>
      <c r="J126" s="2162"/>
      <c r="K126" s="2146"/>
      <c r="L126" s="1305"/>
      <c r="M126" s="1305"/>
      <c r="N126" s="1305"/>
      <c r="O126" s="1305"/>
      <c r="P126" s="1305"/>
      <c r="Q126" s="1305"/>
      <c r="R126" s="1305"/>
      <c r="S126" s="337"/>
      <c r="T126" s="337"/>
      <c r="U126" s="337"/>
      <c r="V126" s="337"/>
      <c r="W126" s="1306"/>
      <c r="X126" s="1267"/>
      <c r="Y126" s="1267"/>
      <c r="Z126" s="1267"/>
      <c r="AA126" s="1267"/>
      <c r="AB126" s="1267"/>
      <c r="AC126" s="1267"/>
      <c r="AD126" s="1267"/>
      <c r="AE126" s="1267"/>
      <c r="AF126" s="1267"/>
      <c r="AG126" s="1267"/>
      <c r="AH126" s="1267"/>
      <c r="AI126" s="1267"/>
      <c r="AJ126" s="1267"/>
      <c r="AK126" s="1267"/>
      <c r="AL126" s="1267"/>
      <c r="AM126" s="1267"/>
      <c r="AN126" s="1267"/>
      <c r="AO126" s="1267"/>
      <c r="AP126" s="1267"/>
      <c r="AQ126" s="1267"/>
      <c r="AR126" s="1475">
        <v>0</v>
      </c>
    </row>
    <row s="1861" customFormat="1" customHeight="1" ht="17.25" hidden="1">
      <c r="A127" s="329"/>
      <c r="C127" s="328"/>
      <c r="D127" s="2144"/>
      <c r="E127" s="2152"/>
      <c r="F127" s="2155"/>
      <c r="G127" s="2152"/>
      <c r="H127" s="1307"/>
      <c r="I127" s="1308"/>
      <c r="J127" s="1308"/>
      <c r="K127" s="1308"/>
      <c r="L127" s="1308"/>
      <c r="M127" s="1308"/>
      <c r="N127" s="1308"/>
      <c r="O127" s="1308"/>
      <c r="P127" s="1308"/>
      <c r="Q127" s="1308"/>
      <c r="R127" s="1308"/>
      <c r="S127" s="1309"/>
      <c r="T127" s="1309"/>
      <c r="U127" s="1309"/>
      <c r="V127" s="1309"/>
      <c r="W127" s="1310"/>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217"/>
      <c r="D128" s="2143">
        <v>3</v>
      </c>
      <c r="E128" s="2151" t="s">
        <v>302</v>
      </c>
      <c r="F128" s="2153" t="s">
        <v>19</v>
      </c>
      <c r="G128" s="2151"/>
      <c r="H128" s="2156"/>
      <c r="I128" s="2158"/>
      <c r="J128" s="2160"/>
      <c r="K128" s="2145"/>
      <c r="L128" s="2145"/>
      <c r="M128" s="2145"/>
      <c r="N128" s="2147"/>
      <c r="O128" s="2145"/>
      <c r="P128" s="2145"/>
      <c r="Q128" s="2145"/>
      <c r="R128" s="2150"/>
      <c r="S128" s="2145"/>
      <c r="T128" s="1951"/>
      <c r="U128" s="1951"/>
      <c r="V128" s="1953"/>
      <c r="W128" s="1304"/>
      <c r="X128" s="1275"/>
      <c r="Y128" s="1275"/>
      <c r="Z128" s="1275"/>
      <c r="AA128" s="1275"/>
      <c r="AB128" s="1275"/>
      <c r="AC128" s="1275" t="s">
        <v>303</v>
      </c>
      <c r="AD128" s="1275" t="s">
        <v>304</v>
      </c>
      <c r="AE128" s="1275" t="s">
        <v>305</v>
      </c>
      <c r="AF128" s="1275" t="s">
        <v>306</v>
      </c>
      <c r="AG128" s="1275"/>
      <c r="AH128" s="1275" t="str">
        <f>IF($E$128=0,"",$E$128)</f>
        <v>Тариф на подключение (технологическое присоединение) к централизованной системе горячего водоснабжения</v>
      </c>
      <c r="AI128" s="1275" t="str">
        <f>IF($G$128=0,"",$G$128)</f>
        <v/>
      </c>
      <c r="AJ128" s="1275" t="str">
        <f>IF($J$128=0,"",$J$128)</f>
        <v/>
      </c>
      <c r="AK128" s="1275" t="str">
        <f>IF($K$128="нет","без дифференциации",IF($N$128=0,"",$N$128))</f>
        <v/>
      </c>
      <c r="AL128" s="1275" t="str">
        <f>IF($O$128="нет","без дифференциации",IF($R$128=0,"",$R$128))</f>
        <v/>
      </c>
      <c r="AM128" s="1275" t="str">
        <f>IF($S$128="нет","без дифференциации",IF($V$128=0,"",$V$128))</f>
        <v/>
      </c>
      <c r="AN128" s="1780">
        <f>$I$128</f>
        <v>0</v>
      </c>
      <c r="AO128" s="1275" t="str">
        <f>$I$128&amp;"."&amp;$M$128</f>
        <v>.</v>
      </c>
      <c r="AP128" s="1274" t="str">
        <f>$I$128&amp;"."&amp;$M$128&amp;"."&amp;$Q$128</f>
        <v>..</v>
      </c>
      <c r="AQ128" s="1274" t="str">
        <f>$I$128&amp;"."&amp;$M$128&amp;"."&amp;$Q$128&amp;"."&amp;$U$128</f>
        <v>...</v>
      </c>
      <c r="AR128" s="1475">
        <v>0</v>
      </c>
    </row>
    <row s="1861" customFormat="1" customHeight="1" ht="17.25" hidden="1">
      <c r="A129" s="329"/>
      <c r="C129" s="328"/>
      <c r="D129" s="2143"/>
      <c r="E129" s="2151"/>
      <c r="F129" s="2154"/>
      <c r="G129" s="2151"/>
      <c r="H129" s="2157"/>
      <c r="I129" s="2159"/>
      <c r="J129" s="2161"/>
      <c r="K129" s="2146"/>
      <c r="L129" s="2146"/>
      <c r="M129" s="2146"/>
      <c r="N129" s="2148"/>
      <c r="O129" s="2146"/>
      <c r="P129" s="2146"/>
      <c r="Q129" s="2146"/>
      <c r="R129" s="2149"/>
      <c r="S129" s="2146"/>
      <c r="T129" s="1956"/>
      <c r="U129" s="1956"/>
      <c r="V129" s="1956"/>
      <c r="W129" s="1957"/>
      <c r="X129" s="1274"/>
      <c r="Y129" s="1274"/>
      <c r="Z129" s="1274"/>
      <c r="AA129" s="1274"/>
      <c r="AB129" s="1274"/>
      <c r="AC129" s="1274"/>
      <c r="AD129" s="1274"/>
      <c r="AE129" s="1274"/>
      <c r="AF129" s="1274"/>
      <c r="AG129" s="1274"/>
      <c r="AH129" s="1274"/>
      <c r="AI129" s="1274"/>
      <c r="AJ129" s="1274"/>
      <c r="AK129" s="1274"/>
      <c r="AL129" s="1274"/>
      <c r="AM129" s="1274"/>
      <c r="AN129" s="1274"/>
      <c r="AO129" s="1274"/>
      <c r="AP129" s="1274"/>
      <c r="AQ129" s="1274"/>
      <c r="AR129" s="1475">
        <v>0</v>
      </c>
    </row>
    <row s="1861" customFormat="1" customHeight="1" ht="17.25" hidden="1">
      <c r="A130" s="329"/>
      <c r="C130" s="328"/>
      <c r="D130" s="2144"/>
      <c r="E130" s="2152"/>
      <c r="F130" s="2154"/>
      <c r="G130" s="2152"/>
      <c r="H130" s="2157"/>
      <c r="I130" s="2159"/>
      <c r="J130" s="2162"/>
      <c r="K130" s="2146"/>
      <c r="L130" s="2146"/>
      <c r="M130" s="2146"/>
      <c r="N130" s="2149"/>
      <c r="O130" s="2146"/>
      <c r="P130" s="1952"/>
      <c r="Q130" s="1956"/>
      <c r="R130" s="1956"/>
      <c r="S130" s="337"/>
      <c r="T130" s="337"/>
      <c r="U130" s="337"/>
      <c r="V130" s="337"/>
      <c r="W130" s="1957"/>
      <c r="X130" s="1274"/>
      <c r="Y130" s="1274"/>
      <c r="Z130" s="1274"/>
      <c r="AA130" s="1274"/>
      <c r="AB130" s="1274"/>
      <c r="AC130" s="1274"/>
      <c r="AD130" s="1274"/>
      <c r="AE130" s="1274"/>
      <c r="AF130" s="1274"/>
      <c r="AG130" s="1274"/>
      <c r="AH130" s="1274"/>
      <c r="AI130" s="1274"/>
      <c r="AJ130" s="1274"/>
      <c r="AK130" s="1274"/>
      <c r="AL130" s="1274"/>
      <c r="AM130" s="1274"/>
      <c r="AN130" s="1274"/>
      <c r="AO130" s="1274"/>
      <c r="AP130" s="1274"/>
      <c r="AQ130" s="1274"/>
      <c r="AR130" s="1475">
        <v>0</v>
      </c>
    </row>
    <row s="1861" customFormat="1" customHeight="1" ht="17.25" hidden="1">
      <c r="A131" s="329"/>
      <c r="C131" s="328"/>
      <c r="D131" s="2144"/>
      <c r="E131" s="2152"/>
      <c r="F131" s="2154"/>
      <c r="G131" s="2152"/>
      <c r="H131" s="2157"/>
      <c r="I131" s="2159"/>
      <c r="J131" s="2162"/>
      <c r="K131" s="2146"/>
      <c r="L131" s="1956"/>
      <c r="M131" s="1956"/>
      <c r="N131" s="1956"/>
      <c r="O131" s="1956"/>
      <c r="P131" s="1956"/>
      <c r="Q131" s="1956"/>
      <c r="R131" s="1956"/>
      <c r="S131" s="337"/>
      <c r="T131" s="337"/>
      <c r="U131" s="337"/>
      <c r="V131" s="337"/>
      <c r="W131" s="1957"/>
      <c r="X131" s="1274"/>
      <c r="Y131" s="1274"/>
      <c r="Z131" s="1274"/>
      <c r="AA131" s="1274"/>
      <c r="AB131" s="1274"/>
      <c r="AC131" s="1274"/>
      <c r="AD131" s="1274"/>
      <c r="AE131" s="1274"/>
      <c r="AF131" s="1274"/>
      <c r="AG131" s="1274"/>
      <c r="AH131" s="1274"/>
      <c r="AI131" s="1274"/>
      <c r="AJ131" s="1274"/>
      <c r="AK131" s="1274"/>
      <c r="AL131" s="1274"/>
      <c r="AM131" s="1274"/>
      <c r="AN131" s="1274"/>
      <c r="AO131" s="1274"/>
      <c r="AP131" s="1274"/>
      <c r="AQ131" s="1274"/>
      <c r="AR131" s="1475">
        <v>0</v>
      </c>
    </row>
    <row s="1861" customFormat="1" customHeight="1" ht="17.25" hidden="1">
      <c r="A132" s="329"/>
      <c r="C132" s="328"/>
      <c r="D132" s="2144"/>
      <c r="E132" s="2152"/>
      <c r="F132" s="2155"/>
      <c r="G132" s="2152"/>
      <c r="H132" s="1307"/>
      <c r="I132" s="1954"/>
      <c r="J132" s="1954"/>
      <c r="K132" s="1954"/>
      <c r="L132" s="1954"/>
      <c r="M132" s="1954"/>
      <c r="N132" s="1954"/>
      <c r="O132" s="1954"/>
      <c r="P132" s="1954"/>
      <c r="Q132" s="1954"/>
      <c r="R132" s="1954"/>
      <c r="S132" s="1309"/>
      <c r="T132" s="1309"/>
      <c r="U132" s="1309"/>
      <c r="V132" s="1309"/>
      <c r="W132" s="1955"/>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1.25" hidden="1">
      <c r="A133" s="285"/>
      <c r="B133" s="285"/>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75">
        <v>0</v>
      </c>
    </row>
    <row s="1861" customFormat="1" customHeight="1" ht="17.25" hidden="1">
      <c r="A134" s="329"/>
      <c r="C134" s="217"/>
      <c r="D134" s="2143">
        <v>1</v>
      </c>
      <c r="E134" s="2151" t="s">
        <v>307</v>
      </c>
      <c r="F134" s="2153" t="s">
        <v>19</v>
      </c>
      <c r="G134" s="2151"/>
      <c r="H134" s="2156"/>
      <c r="I134" s="2158"/>
      <c r="J134" s="2160"/>
      <c r="K134" s="2145"/>
      <c r="L134" s="2145"/>
      <c r="M134" s="2145"/>
      <c r="N134" s="2147"/>
      <c r="O134" s="2145"/>
      <c r="P134" s="2145"/>
      <c r="Q134" s="2145"/>
      <c r="R134" s="2150"/>
      <c r="S134" s="2145"/>
      <c r="T134" s="1478"/>
      <c r="U134" s="1478"/>
      <c r="V134" s="1480"/>
      <c r="W134" s="1304"/>
      <c r="Y134" s="1275"/>
      <c r="Z134" s="1275"/>
      <c r="AA134" s="1275"/>
      <c r="AB134" s="1275"/>
      <c r="AC134" s="1275" t="s">
        <v>308</v>
      </c>
      <c r="AD134" s="1275" t="s">
        <v>309</v>
      </c>
      <c r="AE134" s="1275" t="s">
        <v>310</v>
      </c>
      <c r="AF134" s="1275" t="s">
        <v>311</v>
      </c>
      <c r="AG134" s="1275"/>
      <c r="AH134" s="1275" t="str">
        <f>IF($E$134=0,"",$E$134)</f>
        <v>Тариф на водоотведение</v>
      </c>
      <c r="AI134" s="1275" t="str">
        <f>IF($G$134=0,"",$G$134)</f>
        <v/>
      </c>
      <c r="AJ134" s="1275" t="str">
        <f>IF($J$134=0,"",$J$134)</f>
        <v/>
      </c>
      <c r="AK134" s="1275" t="str">
        <f>IF($K$134="нет","без дифференциации",IF($N$134=0,"",$N$134))</f>
        <v/>
      </c>
      <c r="AL134" s="1275" t="str">
        <f>IF($O$134="нет","без дифференциации",IF($R$134=0,"",$R$134))</f>
        <v/>
      </c>
      <c r="AM134" s="1275" t="str">
        <f>IF($S$134="нет","без дифференциации",IF($V$134=0,"",$V$134))</f>
        <v/>
      </c>
      <c r="AN134" s="1275">
        <f>$I$134</f>
        <v>0</v>
      </c>
      <c r="AO134" s="1275" t="str">
        <f>$I$134&amp;"."&amp;$M$134</f>
        <v>.</v>
      </c>
      <c r="AP134" s="1275" t="str">
        <f>$I$134&amp;"."&amp;$M$134&amp;"."&amp;$Q$134</f>
        <v>..</v>
      </c>
      <c r="AQ134" s="1275" t="str">
        <f>$I$134&amp;"."&amp;$M$134&amp;"."&amp;$Q$134&amp;"."&amp;$U$134</f>
        <v>...</v>
      </c>
      <c r="AR134" s="1475">
        <v>0</v>
      </c>
    </row>
    <row s="1861" customFormat="1" customHeight="1" ht="17.25" hidden="1">
      <c r="A135" s="329"/>
      <c r="C135" s="328"/>
      <c r="D135" s="2143"/>
      <c r="E135" s="2151"/>
      <c r="F135" s="2154"/>
      <c r="G135" s="2151"/>
      <c r="H135" s="2157"/>
      <c r="I135" s="2159"/>
      <c r="J135" s="2161"/>
      <c r="K135" s="2146"/>
      <c r="L135" s="2146"/>
      <c r="M135" s="2146"/>
      <c r="N135" s="2148"/>
      <c r="O135" s="2146"/>
      <c r="P135" s="2146"/>
      <c r="Q135" s="2146"/>
      <c r="R135" s="2149"/>
      <c r="S135" s="2146"/>
      <c r="T135" s="1305"/>
      <c r="U135" s="1305"/>
      <c r="V135" s="1305"/>
      <c r="W135" s="1306"/>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75">
        <v>0</v>
      </c>
    </row>
    <row s="1861" customFormat="1" customHeight="1" ht="17.25" hidden="1">
      <c r="A136" s="329"/>
      <c r="C136" s="217"/>
      <c r="D136" s="2143"/>
      <c r="E136" s="2151"/>
      <c r="F136" s="2154"/>
      <c r="G136" s="2151"/>
      <c r="H136" s="2157"/>
      <c r="I136" s="2159"/>
      <c r="J136" s="2162"/>
      <c r="K136" s="2146"/>
      <c r="L136" s="2146"/>
      <c r="M136" s="2146"/>
      <c r="N136" s="2149"/>
      <c r="O136" s="2146"/>
      <c r="P136" s="1479"/>
      <c r="Q136" s="1305"/>
      <c r="R136" s="1305"/>
      <c r="S136" s="337"/>
      <c r="T136" s="337"/>
      <c r="U136" s="337"/>
      <c r="V136" s="337"/>
      <c r="W136" s="1306"/>
      <c r="Y136" s="1275"/>
      <c r="Z136" s="1275"/>
      <c r="AA136" s="1275"/>
      <c r="AB136" s="1275"/>
      <c r="AC136" s="1275"/>
      <c r="AD136" s="1275"/>
      <c r="AE136" s="1275"/>
      <c r="AF136" s="1275"/>
      <c r="AG136" s="1275"/>
      <c r="AH136" s="1275"/>
      <c r="AI136" s="1275"/>
      <c r="AJ136" s="1275"/>
      <c r="AK136" s="1275"/>
      <c r="AL136" s="1275"/>
      <c r="AM136" s="1275"/>
      <c r="AN136" s="1275"/>
      <c r="AO136" s="1275"/>
      <c r="AP136" s="1275"/>
      <c r="AQ136" s="1275"/>
      <c r="AR136" s="1475">
        <v>0</v>
      </c>
    </row>
    <row s="1861" customFormat="1" customHeight="1" ht="17.25" hidden="1">
      <c r="A137" s="329"/>
      <c r="C137" s="328"/>
      <c r="D137" s="2143"/>
      <c r="E137" s="2151"/>
      <c r="F137" s="2154"/>
      <c r="G137" s="2151"/>
      <c r="H137" s="2157"/>
      <c r="I137" s="2159"/>
      <c r="J137" s="2162"/>
      <c r="K137" s="2146"/>
      <c r="L137" s="1305"/>
      <c r="M137" s="1305"/>
      <c r="N137" s="1305"/>
      <c r="O137" s="1305"/>
      <c r="P137" s="1305"/>
      <c r="Q137" s="1305"/>
      <c r="R137" s="1305"/>
      <c r="S137" s="337"/>
      <c r="T137" s="337"/>
      <c r="U137" s="337"/>
      <c r="V137" s="337"/>
      <c r="W137" s="1306"/>
      <c r="Y137" s="1267"/>
      <c r="Z137" s="1267"/>
      <c r="AA137" s="1267"/>
      <c r="AB137" s="1267"/>
      <c r="AC137" s="1267"/>
      <c r="AD137" s="1267"/>
      <c r="AE137" s="1267"/>
      <c r="AF137" s="1267"/>
      <c r="AG137" s="1267"/>
      <c r="AH137" s="1267"/>
      <c r="AI137" s="1267"/>
      <c r="AJ137" s="1267"/>
      <c r="AK137" s="1267"/>
      <c r="AL137" s="1267"/>
      <c r="AM137" s="1267"/>
      <c r="AN137" s="1267"/>
      <c r="AO137" s="1267"/>
      <c r="AP137" s="1267"/>
      <c r="AQ137" s="1267"/>
      <c r="AR137" s="1475">
        <v>0</v>
      </c>
    </row>
    <row s="1861" customFormat="1" customHeight="1" ht="17.25" hidden="1">
      <c r="A138" s="329"/>
      <c r="C138" s="328"/>
      <c r="D138" s="2144"/>
      <c r="E138" s="2152"/>
      <c r="F138" s="2155"/>
      <c r="G138" s="2152"/>
      <c r="H138" s="1307"/>
      <c r="I138" s="1308"/>
      <c r="J138" s="1308"/>
      <c r="K138" s="1308"/>
      <c r="L138" s="1308"/>
      <c r="M138" s="1308"/>
      <c r="N138" s="1308"/>
      <c r="O138" s="1308"/>
      <c r="P138" s="1308"/>
      <c r="Q138" s="1308"/>
      <c r="R138" s="1308"/>
      <c r="S138" s="1309"/>
      <c r="T138" s="1309"/>
      <c r="U138" s="1309"/>
      <c r="V138" s="1309"/>
      <c r="W138" s="1310"/>
      <c r="Y138" s="1267"/>
      <c r="Z138" s="1267"/>
      <c r="AA138" s="1267"/>
      <c r="AB138" s="1267"/>
      <c r="AC138" s="1267"/>
      <c r="AD138" s="1267"/>
      <c r="AE138" s="1267"/>
      <c r="AF138" s="1267"/>
      <c r="AG138" s="1267"/>
      <c r="AH138" s="1267"/>
      <c r="AI138" s="1267"/>
      <c r="AJ138" s="1267"/>
      <c r="AK138" s="1267"/>
      <c r="AL138" s="1267"/>
      <c r="AM138" s="1267"/>
      <c r="AN138" s="1267"/>
      <c r="AO138" s="1267"/>
      <c r="AP138" s="1267"/>
      <c r="AQ138" s="1267"/>
      <c r="AR138" s="1475">
        <v>0</v>
      </c>
    </row>
    <row s="1861" customFormat="1" customHeight="1" ht="17.25" hidden="1">
      <c r="A139" s="329"/>
      <c r="C139" s="217"/>
      <c r="D139" s="2143">
        <v>2</v>
      </c>
      <c r="E139" s="2151" t="s">
        <v>312</v>
      </c>
      <c r="F139" s="2153" t="s">
        <v>19</v>
      </c>
      <c r="G139" s="2151"/>
      <c r="H139" s="2156"/>
      <c r="I139" s="2158"/>
      <c r="J139" s="2160"/>
      <c r="K139" s="2145"/>
      <c r="L139" s="2145"/>
      <c r="M139" s="2145"/>
      <c r="N139" s="2147"/>
      <c r="O139" s="2145"/>
      <c r="P139" s="2145"/>
      <c r="Q139" s="2145"/>
      <c r="R139" s="2150"/>
      <c r="S139" s="2145"/>
      <c r="T139" s="1478"/>
      <c r="U139" s="1478"/>
      <c r="V139" s="1480"/>
      <c r="W139" s="1304"/>
      <c r="X139" s="1275"/>
      <c r="Y139" s="1275"/>
      <c r="Z139" s="1275"/>
      <c r="AA139" s="1275"/>
      <c r="AB139" s="1275"/>
      <c r="AC139" s="1275" t="s">
        <v>313</v>
      </c>
      <c r="AD139" s="1275" t="s">
        <v>314</v>
      </c>
      <c r="AE139" s="1275" t="s">
        <v>315</v>
      </c>
      <c r="AF139" s="1275" t="s">
        <v>316</v>
      </c>
      <c r="AG139" s="1275"/>
      <c r="AH139" s="1275" t="str">
        <f>IF($E$139=0,"",$E$139)</f>
        <v>Тариф на транспортировку сточных вод</v>
      </c>
      <c r="AI139" s="1275" t="str">
        <f>IF($G$139=0,"",$G$139)</f>
        <v/>
      </c>
      <c r="AJ139" s="1275" t="str">
        <f>IF($J$139=0,"",$J$139)</f>
        <v/>
      </c>
      <c r="AK139" s="1275" t="str">
        <f>IF($K$139="нет","без дифференциации",IF($N$139=0,"",$N$139))</f>
        <v/>
      </c>
      <c r="AL139" s="1275" t="str">
        <f>IF($O$139="нет","без дифференциации",IF($R$139=0,"",$R$139))</f>
        <v/>
      </c>
      <c r="AM139" s="1275" t="str">
        <f>IF($S$139="нет","без дифференциации",IF($V$139=0,"",$V$139))</f>
        <v/>
      </c>
      <c r="AN139" s="1780">
        <f>$I$139</f>
        <v>0</v>
      </c>
      <c r="AO139" s="1275" t="str">
        <f>$I$139&amp;"."&amp;$M$139</f>
        <v>.</v>
      </c>
      <c r="AP139" s="1267" t="str">
        <f>$I$139&amp;"."&amp;$M$139&amp;"."&amp;$Q$139</f>
        <v>..</v>
      </c>
      <c r="AQ139" s="1267" t="str">
        <f>$I$139&amp;"."&amp;$M$139&amp;"."&amp;$Q$139&amp;"."&amp;$U$139</f>
        <v>...</v>
      </c>
      <c r="AR139" s="1475">
        <v>0</v>
      </c>
    </row>
    <row s="1861" customFormat="1" customHeight="1" ht="17.25" hidden="1">
      <c r="A140" s="329"/>
      <c r="C140" s="328"/>
      <c r="D140" s="2143"/>
      <c r="E140" s="2151"/>
      <c r="F140" s="2154"/>
      <c r="G140" s="2151"/>
      <c r="H140" s="2157"/>
      <c r="I140" s="2159"/>
      <c r="J140" s="2161"/>
      <c r="K140" s="2146"/>
      <c r="L140" s="2146"/>
      <c r="M140" s="2146"/>
      <c r="N140" s="2148"/>
      <c r="O140" s="2146"/>
      <c r="P140" s="2146"/>
      <c r="Q140" s="2146"/>
      <c r="R140" s="2149"/>
      <c r="S140" s="2146"/>
      <c r="T140" s="1305"/>
      <c r="U140" s="1305"/>
      <c r="V140" s="1305"/>
      <c r="W140" s="1306"/>
      <c r="X140" s="1267"/>
      <c r="Y140" s="1267"/>
      <c r="Z140" s="1267"/>
      <c r="AA140" s="1267"/>
      <c r="AB140" s="1267"/>
      <c r="AC140" s="1267"/>
      <c r="AD140" s="1267"/>
      <c r="AE140" s="1267"/>
      <c r="AF140" s="1267"/>
      <c r="AG140" s="1267"/>
      <c r="AH140" s="1267"/>
      <c r="AI140" s="1267"/>
      <c r="AJ140" s="1267"/>
      <c r="AK140" s="1267"/>
      <c r="AL140" s="1267"/>
      <c r="AM140" s="1267"/>
      <c r="AN140" s="1267"/>
      <c r="AO140" s="1267"/>
      <c r="AP140" s="1267"/>
      <c r="AQ140" s="1267"/>
      <c r="AR140" s="1475">
        <v>0</v>
      </c>
    </row>
    <row s="1861" customFormat="1" customHeight="1" ht="17.25" hidden="1">
      <c r="A141" s="329"/>
      <c r="C141" s="328"/>
      <c r="D141" s="2144"/>
      <c r="E141" s="2152"/>
      <c r="F141" s="2154"/>
      <c r="G141" s="2152"/>
      <c r="H141" s="2157"/>
      <c r="I141" s="2159"/>
      <c r="J141" s="2162"/>
      <c r="K141" s="2146"/>
      <c r="L141" s="2146"/>
      <c r="M141" s="2146"/>
      <c r="N141" s="2149"/>
      <c r="O141" s="2146"/>
      <c r="P141" s="1479"/>
      <c r="Q141" s="1305"/>
      <c r="R141" s="1305"/>
      <c r="S141" s="337"/>
      <c r="T141" s="337"/>
      <c r="U141" s="337"/>
      <c r="V141" s="337"/>
      <c r="W141" s="1306"/>
      <c r="X141" s="1267"/>
      <c r="Y141" s="1267"/>
      <c r="Z141" s="1267"/>
      <c r="AA141" s="1267"/>
      <c r="AB141" s="1267"/>
      <c r="AC141" s="1267"/>
      <c r="AD141" s="1267"/>
      <c r="AE141" s="1267"/>
      <c r="AF141" s="1267"/>
      <c r="AG141" s="1267"/>
      <c r="AH141" s="1267"/>
      <c r="AI141" s="1267"/>
      <c r="AJ141" s="1267"/>
      <c r="AK141" s="1267"/>
      <c r="AL141" s="1267"/>
      <c r="AM141" s="1267"/>
      <c r="AN141" s="1267"/>
      <c r="AO141" s="1267"/>
      <c r="AP141" s="1267"/>
      <c r="AQ141" s="1267"/>
      <c r="AR141" s="1475">
        <v>0</v>
      </c>
    </row>
    <row s="1861" customFormat="1" customHeight="1" ht="17.25" hidden="1">
      <c r="A142" s="329"/>
      <c r="C142" s="328"/>
      <c r="D142" s="2144"/>
      <c r="E142" s="2152"/>
      <c r="F142" s="2154"/>
      <c r="G142" s="2152"/>
      <c r="H142" s="2157"/>
      <c r="I142" s="2159"/>
      <c r="J142" s="2162"/>
      <c r="K142" s="2146"/>
      <c r="L142" s="1305"/>
      <c r="M142" s="1305"/>
      <c r="N142" s="1305"/>
      <c r="O142" s="1305"/>
      <c r="P142" s="1305"/>
      <c r="Q142" s="1305"/>
      <c r="R142" s="1305"/>
      <c r="S142" s="337"/>
      <c r="T142" s="337"/>
      <c r="U142" s="337"/>
      <c r="V142" s="337"/>
      <c r="W142" s="1306"/>
      <c r="X142" s="1267"/>
      <c r="Y142" s="1267"/>
      <c r="Z142" s="1267"/>
      <c r="AA142" s="1267"/>
      <c r="AB142" s="1267"/>
      <c r="AC142" s="1267"/>
      <c r="AD142" s="1267"/>
      <c r="AE142" s="1267"/>
      <c r="AF142" s="1267"/>
      <c r="AG142" s="1267"/>
      <c r="AH142" s="1267"/>
      <c r="AI142" s="1267"/>
      <c r="AJ142" s="1267"/>
      <c r="AK142" s="1267"/>
      <c r="AL142" s="1267"/>
      <c r="AM142" s="1267"/>
      <c r="AN142" s="1267"/>
      <c r="AO142" s="1267"/>
      <c r="AP142" s="1267"/>
      <c r="AQ142" s="1267"/>
      <c r="AR142" s="1475">
        <v>0</v>
      </c>
    </row>
    <row s="1861" customFormat="1" customHeight="1" ht="17.25" hidden="1">
      <c r="A143" s="329"/>
      <c r="C143" s="328"/>
      <c r="D143" s="2144"/>
      <c r="E143" s="2152"/>
      <c r="F143" s="2155"/>
      <c r="G143" s="2152"/>
      <c r="H143" s="1307"/>
      <c r="I143" s="1308"/>
      <c r="J143" s="1308"/>
      <c r="K143" s="1308"/>
      <c r="L143" s="1308"/>
      <c r="M143" s="1308"/>
      <c r="N143" s="1308"/>
      <c r="O143" s="1308"/>
      <c r="P143" s="1308"/>
      <c r="Q143" s="1308"/>
      <c r="R143" s="1308"/>
      <c r="S143" s="1309"/>
      <c r="T143" s="1309"/>
      <c r="U143" s="1309"/>
      <c r="V143" s="1309"/>
      <c r="W143" s="1310"/>
      <c r="X143" s="1267"/>
      <c r="Y143" s="1267"/>
      <c r="Z143" s="1267"/>
      <c r="AA143" s="1267"/>
      <c r="AB143" s="1267"/>
      <c r="AC143" s="1267"/>
      <c r="AD143" s="1267"/>
      <c r="AE143" s="1267"/>
      <c r="AF143" s="1267"/>
      <c r="AG143" s="1267"/>
      <c r="AH143" s="1267"/>
      <c r="AI143" s="1267"/>
      <c r="AJ143" s="1267"/>
      <c r="AK143" s="1267"/>
      <c r="AL143" s="1267"/>
      <c r="AM143" s="1267"/>
      <c r="AN143" s="1267"/>
      <c r="AO143" s="1267"/>
      <c r="AP143" s="1267"/>
      <c r="AQ143" s="1267"/>
      <c r="AR143" s="1475">
        <v>0</v>
      </c>
    </row>
    <row s="1861" customFormat="1" customHeight="1" ht="17.25" hidden="1">
      <c r="A144" s="329"/>
      <c r="C144" s="217"/>
      <c r="D144" s="2143">
        <v>3</v>
      </c>
      <c r="E144" s="2151" t="s">
        <v>317</v>
      </c>
      <c r="F144" s="2153" t="s">
        <v>19</v>
      </c>
      <c r="G144" s="2151"/>
      <c r="H144" s="2156"/>
      <c r="I144" s="2158"/>
      <c r="J144" s="2160"/>
      <c r="K144" s="2145"/>
      <c r="L144" s="2145"/>
      <c r="M144" s="2145"/>
      <c r="N144" s="2147"/>
      <c r="O144" s="2145"/>
      <c r="P144" s="2145"/>
      <c r="Q144" s="2145"/>
      <c r="R144" s="2150"/>
      <c r="S144" s="2145"/>
      <c r="T144" s="1951"/>
      <c r="U144" s="1951"/>
      <c r="V144" s="1953"/>
      <c r="W144" s="1304"/>
      <c r="X144" s="1275"/>
      <c r="Y144" s="1275"/>
      <c r="Z144" s="1275"/>
      <c r="AA144" s="1275"/>
      <c r="AB144" s="1275"/>
      <c r="AC144" s="1275" t="s">
        <v>318</v>
      </c>
      <c r="AD144" s="1275" t="s">
        <v>319</v>
      </c>
      <c r="AE144" s="1275" t="s">
        <v>320</v>
      </c>
      <c r="AF144" s="1275" t="s">
        <v>321</v>
      </c>
      <c r="AG144" s="1275"/>
      <c r="AH144" s="1275" t="str">
        <f>IF($E$144=0,"",$E$144)</f>
        <v>Тариф на подключение (технологическое присоединение) к централизованной системе водоотведения</v>
      </c>
      <c r="AI144" s="1275" t="str">
        <f>IF($G$144=0,"",$G$144)</f>
        <v/>
      </c>
      <c r="AJ144" s="1275" t="str">
        <f>IF($J$144=0,"",$J$144)</f>
        <v/>
      </c>
      <c r="AK144" s="1275" t="str">
        <f>IF($K$144="нет","без дифференциации",IF($N$144=0,"",$N$144))</f>
        <v/>
      </c>
      <c r="AL144" s="1275" t="str">
        <f>IF($O$144="нет","без дифференциации",IF($R$144=0,"",$R$144))</f>
        <v/>
      </c>
      <c r="AM144" s="1275" t="str">
        <f>IF($S$144="нет","без дифференциации",IF($V$144=0,"",$V$144))</f>
        <v/>
      </c>
      <c r="AN144" s="1780">
        <f>$I$144</f>
        <v>0</v>
      </c>
      <c r="AO144" s="1275" t="str">
        <f>$I$144&amp;"."&amp;$M$144</f>
        <v>.</v>
      </c>
      <c r="AP144" s="1274" t="str">
        <f>$I$144&amp;"."&amp;$M$144&amp;"."&amp;$Q$144</f>
        <v>..</v>
      </c>
      <c r="AQ144" s="1274" t="str">
        <f>$I$144&amp;"."&amp;$M$144&amp;"."&amp;$Q$144&amp;"."&amp;$U$144</f>
        <v>...</v>
      </c>
      <c r="AR144" s="1475">
        <v>0</v>
      </c>
    </row>
    <row s="1861" customFormat="1" customHeight="1" ht="17.25" hidden="1">
      <c r="A145" s="329"/>
      <c r="C145" s="328"/>
      <c r="D145" s="2143"/>
      <c r="E145" s="2151"/>
      <c r="F145" s="2154"/>
      <c r="G145" s="2151"/>
      <c r="H145" s="2157"/>
      <c r="I145" s="2159"/>
      <c r="J145" s="2161"/>
      <c r="K145" s="2146"/>
      <c r="L145" s="2146"/>
      <c r="M145" s="2146"/>
      <c r="N145" s="2148"/>
      <c r="O145" s="2146"/>
      <c r="P145" s="2146"/>
      <c r="Q145" s="2146"/>
      <c r="R145" s="2149"/>
      <c r="S145" s="2146"/>
      <c r="T145" s="1956"/>
      <c r="U145" s="1956"/>
      <c r="V145" s="1956"/>
      <c r="W145" s="1957"/>
      <c r="X145" s="1274"/>
      <c r="Y145" s="1274"/>
      <c r="Z145" s="1274"/>
      <c r="AA145" s="1274"/>
      <c r="AB145" s="1274"/>
      <c r="AC145" s="1274"/>
      <c r="AD145" s="1274"/>
      <c r="AE145" s="1274"/>
      <c r="AF145" s="1274"/>
      <c r="AG145" s="1274"/>
      <c r="AH145" s="1274"/>
      <c r="AI145" s="1274"/>
      <c r="AJ145" s="1274"/>
      <c r="AK145" s="1274"/>
      <c r="AL145" s="1274"/>
      <c r="AM145" s="1274"/>
      <c r="AN145" s="1274"/>
      <c r="AO145" s="1274"/>
      <c r="AP145" s="1274"/>
      <c r="AQ145" s="1274"/>
      <c r="AR145" s="1475">
        <v>0</v>
      </c>
    </row>
    <row s="1861" customFormat="1" customHeight="1" ht="17.25" hidden="1">
      <c r="A146" s="329"/>
      <c r="C146" s="328"/>
      <c r="D146" s="2144"/>
      <c r="E146" s="2152"/>
      <c r="F146" s="2154"/>
      <c r="G146" s="2152"/>
      <c r="H146" s="2157"/>
      <c r="I146" s="2159"/>
      <c r="J146" s="2162"/>
      <c r="K146" s="2146"/>
      <c r="L146" s="2146"/>
      <c r="M146" s="2146"/>
      <c r="N146" s="2149"/>
      <c r="O146" s="2146"/>
      <c r="P146" s="1952"/>
      <c r="Q146" s="1956"/>
      <c r="R146" s="1956"/>
      <c r="S146" s="337"/>
      <c r="T146" s="337"/>
      <c r="U146" s="337"/>
      <c r="V146" s="337"/>
      <c r="W146" s="1957"/>
      <c r="X146" s="1274"/>
      <c r="Y146" s="1274"/>
      <c r="Z146" s="1274"/>
      <c r="AA146" s="1274"/>
      <c r="AB146" s="1274"/>
      <c r="AC146" s="1274"/>
      <c r="AD146" s="1274"/>
      <c r="AE146" s="1274"/>
      <c r="AF146" s="1274"/>
      <c r="AG146" s="1274"/>
      <c r="AH146" s="1274"/>
      <c r="AI146" s="1274"/>
      <c r="AJ146" s="1274"/>
      <c r="AK146" s="1274"/>
      <c r="AL146" s="1274"/>
      <c r="AM146" s="1274"/>
      <c r="AN146" s="1274"/>
      <c r="AO146" s="1274"/>
      <c r="AP146" s="1274"/>
      <c r="AQ146" s="1274"/>
      <c r="AR146" s="1475">
        <v>0</v>
      </c>
    </row>
    <row s="1861" customFormat="1" customHeight="1" ht="17.25" hidden="1">
      <c r="A147" s="329"/>
      <c r="C147" s="328"/>
      <c r="D147" s="2144"/>
      <c r="E147" s="2152"/>
      <c r="F147" s="2154"/>
      <c r="G147" s="2152"/>
      <c r="H147" s="2157"/>
      <c r="I147" s="2159"/>
      <c r="J147" s="2162"/>
      <c r="K147" s="2146"/>
      <c r="L147" s="1956"/>
      <c r="M147" s="1956"/>
      <c r="N147" s="1956"/>
      <c r="O147" s="1956"/>
      <c r="P147" s="1956"/>
      <c r="Q147" s="1956"/>
      <c r="R147" s="1956"/>
      <c r="S147" s="337"/>
      <c r="T147" s="337"/>
      <c r="U147" s="337"/>
      <c r="V147" s="337"/>
      <c r="W147" s="1957"/>
      <c r="X147" s="1274"/>
      <c r="Y147" s="1274"/>
      <c r="Z147" s="1274"/>
      <c r="AA147" s="1274"/>
      <c r="AB147" s="1274"/>
      <c r="AC147" s="1274"/>
      <c r="AD147" s="1274"/>
      <c r="AE147" s="1274"/>
      <c r="AF147" s="1274"/>
      <c r="AG147" s="1274"/>
      <c r="AH147" s="1274"/>
      <c r="AI147" s="1274"/>
      <c r="AJ147" s="1274"/>
      <c r="AK147" s="1274"/>
      <c r="AL147" s="1274"/>
      <c r="AM147" s="1274"/>
      <c r="AN147" s="1274"/>
      <c r="AO147" s="1274"/>
      <c r="AP147" s="1274"/>
      <c r="AQ147" s="1274"/>
      <c r="AR147" s="1475">
        <v>0</v>
      </c>
    </row>
    <row s="1861" customFormat="1" customHeight="1" ht="17.25" hidden="1">
      <c r="A148" s="329"/>
      <c r="C148" s="328"/>
      <c r="D148" s="2144"/>
      <c r="E148" s="2152"/>
      <c r="F148" s="2155"/>
      <c r="G148" s="2152"/>
      <c r="H148" s="1307"/>
      <c r="I148" s="1954"/>
      <c r="J148" s="1954"/>
      <c r="K148" s="1954"/>
      <c r="L148" s="1954"/>
      <c r="M148" s="1954"/>
      <c r="N148" s="1954"/>
      <c r="O148" s="1954"/>
      <c r="P148" s="1954"/>
      <c r="Q148" s="1954"/>
      <c r="R148" s="1954"/>
      <c r="S148" s="1309"/>
      <c r="T148" s="1309"/>
      <c r="U148" s="1309"/>
      <c r="V148" s="1309"/>
      <c r="W148" s="1955"/>
      <c r="X148" s="1274"/>
      <c r="Y148" s="1274"/>
      <c r="Z148" s="1274"/>
      <c r="AA148" s="1274"/>
      <c r="AB148" s="1274"/>
      <c r="AC148" s="1274"/>
      <c r="AD148" s="1274"/>
      <c r="AE148" s="1274"/>
      <c r="AF148" s="1274"/>
      <c r="AG148" s="1274"/>
      <c r="AH148" s="1274"/>
      <c r="AI148" s="1274"/>
      <c r="AJ148" s="1274"/>
      <c r="AK148" s="1274"/>
      <c r="AL148" s="1274"/>
      <c r="AM148" s="1274"/>
      <c r="AN148" s="1274"/>
      <c r="AO148" s="1274"/>
      <c r="AP148" s="1274"/>
      <c r="AQ148" s="1274"/>
      <c r="AR148" s="1475">
        <v>0</v>
      </c>
    </row>
    <row customHeight="1" ht="11.549999999999999">
      <c r="AR149" s="112">
        <v>11</v>
      </c>
    </row>
    <row customHeight="1" ht="11.549999999999999">
      <c r="AR150" s="112">
        <v>11</v>
      </c>
    </row>
    <row customHeight="1" ht="11.549999999999999">
      <c r="AR151" s="112">
        <v>11</v>
      </c>
    </row>
    <row customHeight="1" ht="11.549999999999999">
      <c r="E152" s="1358"/>
      <c r="AR152" s="112">
        <v>11</v>
      </c>
    </row>
    <row customHeight="1" ht="11.549999999999999">
      <c r="E153" s="1358"/>
      <c r="AR153" s="112">
        <v>11</v>
      </c>
    </row>
    <row customHeight="1" ht="11.549999999999999">
      <c r="E154" s="1358"/>
      <c r="AR154" s="112">
        <v>11</v>
      </c>
    </row>
    <row customHeight="1" ht="11.549999999999999">
      <c r="E155" s="1358"/>
      <c r="AR155" s="112">
        <v>11</v>
      </c>
    </row>
    <row customHeight="1" ht="11.549999999999999">
      <c r="E156" s="1358"/>
      <c r="AR156" s="112">
        <v>11</v>
      </c>
    </row>
    <row customHeight="1" ht="11.549999999999999">
      <c r="E157" s="1358"/>
      <c r="AR157" s="112">
        <v>11</v>
      </c>
    </row>
    <row customHeight="1" ht="11.549999999999999">
      <c r="E158" s="1358"/>
      <c r="AR158" s="112">
        <v>11</v>
      </c>
    </row>
    <row customHeight="1" ht="11.25" hidden="1">
      <c r="A159" s="161" t="s">
        <v>86</v>
      </c>
      <c r="B159" s="161">
        <v>0</v>
      </c>
      <c r="C159" s="112">
        <v>3</v>
      </c>
      <c r="D159" s="112">
        <v>6</v>
      </c>
      <c r="E159" s="112">
        <v>42</v>
      </c>
      <c r="F159" s="1291">
        <v>14</v>
      </c>
      <c r="G159" s="112">
        <v>42</v>
      </c>
      <c r="H159" s="112">
        <v>3</v>
      </c>
      <c r="I159" s="112">
        <v>5</v>
      </c>
      <c r="J159" s="112">
        <v>47</v>
      </c>
      <c r="K159" s="112">
        <v>3</v>
      </c>
      <c r="L159" s="112">
        <v>3</v>
      </c>
      <c r="M159" s="112">
        <v>5</v>
      </c>
      <c r="N159" s="112">
        <v>28</v>
      </c>
      <c r="O159" s="112">
        <v>3</v>
      </c>
      <c r="P159" s="112">
        <v>3</v>
      </c>
      <c r="Q159" s="112">
        <v>5</v>
      </c>
      <c r="R159" s="112">
        <v>34</v>
      </c>
      <c r="S159" s="290">
        <v>0</v>
      </c>
      <c r="T159" s="290">
        <v>0</v>
      </c>
      <c r="U159" s="290">
        <v>0</v>
      </c>
      <c r="V159" s="290">
        <v>0</v>
      </c>
      <c r="W159" s="112">
        <v>30</v>
      </c>
      <c r="X159" s="112">
        <v>3</v>
      </c>
      <c r="Y159" s="1267">
        <v>0</v>
      </c>
      <c r="Z159" s="1267">
        <v>0</v>
      </c>
      <c r="AA159" s="1267">
        <v>0</v>
      </c>
      <c r="AB159" s="1267">
        <v>0</v>
      </c>
      <c r="AC159" s="1267">
        <v>0</v>
      </c>
      <c r="AD159" s="1267">
        <v>0</v>
      </c>
      <c r="AE159" s="1267">
        <v>0</v>
      </c>
      <c r="AF159" s="1267">
        <v>0</v>
      </c>
      <c r="AG159" s="1267">
        <v>0</v>
      </c>
      <c r="AH159" s="1267">
        <v>0</v>
      </c>
      <c r="AI159" s="1267">
        <v>0</v>
      </c>
      <c r="AJ159" s="1267">
        <v>0</v>
      </c>
      <c r="AK159" s="1267">
        <v>0</v>
      </c>
      <c r="AL159" s="1267">
        <v>0</v>
      </c>
      <c r="AM159" s="1267">
        <v>0</v>
      </c>
      <c r="AN159" s="1267">
        <v>0</v>
      </c>
      <c r="AO159" s="1267">
        <v>0</v>
      </c>
      <c r="AP159" s="1267">
        <v>0</v>
      </c>
      <c r="AQ159" s="1267">
        <v>0</v>
      </c>
      <c r="AR159" s="112">
        <v>11</v>
      </c>
    </row>
  </sheetData>
  <sheetProtection formatColumns="0" formatRows="0" autoFilter="0" sort="0" insertRows="0" insertColumns="1" deleteRows="0" deleteColumns="0"/>
  <mergeCells count="415">
    <mergeCell ref="R36:R37"/>
    <mergeCell ref="S36:S37"/>
    <mergeCell ref="G36:G40"/>
    <mergeCell ref="H36:H39"/>
    <mergeCell ref="I36:I39"/>
    <mergeCell ref="J36:J39"/>
    <mergeCell ref="K36:K39"/>
    <mergeCell ref="L36:L38"/>
    <mergeCell ref="M36:M38"/>
    <mergeCell ref="N36:N38"/>
    <mergeCell ref="O36:O38"/>
    <mergeCell ref="M144:M146"/>
    <mergeCell ref="N144:N146"/>
    <mergeCell ref="O144:O146"/>
    <mergeCell ref="P144:P145"/>
    <mergeCell ref="Q144:Q145"/>
    <mergeCell ref="R144:R145"/>
    <mergeCell ref="S144:S145"/>
    <mergeCell ref="D144:D148"/>
    <mergeCell ref="E144:E148"/>
    <mergeCell ref="F144:F148"/>
    <mergeCell ref="G144:G148"/>
    <mergeCell ref="H144:H147"/>
    <mergeCell ref="I144:I147"/>
    <mergeCell ref="J144:J147"/>
    <mergeCell ref="K144:K147"/>
    <mergeCell ref="L144:L146"/>
    <mergeCell ref="N112:N114"/>
    <mergeCell ref="O112:O114"/>
    <mergeCell ref="P112:P113"/>
    <mergeCell ref="Q112:Q113"/>
    <mergeCell ref="R112:R113"/>
    <mergeCell ref="S112:S113"/>
    <mergeCell ref="D128:D132"/>
    <mergeCell ref="E128:E132"/>
    <mergeCell ref="F128:F132"/>
    <mergeCell ref="G128:G132"/>
    <mergeCell ref="H128:H131"/>
    <mergeCell ref="I128:I131"/>
    <mergeCell ref="J128:J131"/>
    <mergeCell ref="K128:K131"/>
    <mergeCell ref="L128:L130"/>
    <mergeCell ref="M128:M130"/>
    <mergeCell ref="N128:N130"/>
    <mergeCell ref="O128:O130"/>
    <mergeCell ref="P128:P129"/>
    <mergeCell ref="Q128:Q129"/>
    <mergeCell ref="R128:R129"/>
    <mergeCell ref="S128:S129"/>
    <mergeCell ref="D112:D116"/>
    <mergeCell ref="E112:E116"/>
    <mergeCell ref="F112:F116"/>
    <mergeCell ref="G112:G116"/>
    <mergeCell ref="H112:H115"/>
    <mergeCell ref="I112:I115"/>
    <mergeCell ref="J112:J115"/>
    <mergeCell ref="K112:K115"/>
    <mergeCell ref="L112:L114"/>
    <mergeCell ref="S139:S140"/>
    <mergeCell ref="D139:D143"/>
    <mergeCell ref="E139:E143"/>
    <mergeCell ref="F139:F143"/>
    <mergeCell ref="G139:G143"/>
    <mergeCell ref="H139:H142"/>
    <mergeCell ref="I139:I142"/>
    <mergeCell ref="J139:J142"/>
    <mergeCell ref="K139:K142"/>
    <mergeCell ref="L139:L141"/>
    <mergeCell ref="H134:H137"/>
    <mergeCell ref="I134:I137"/>
    <mergeCell ref="J134:J137"/>
    <mergeCell ref="K134:K137"/>
    <mergeCell ref="L134:L136"/>
    <mergeCell ref="M134:M136"/>
    <mergeCell ref="N134:N136"/>
    <mergeCell ref="M139:M141"/>
    <mergeCell ref="N139:N141"/>
    <mergeCell ref="O139:O141"/>
    <mergeCell ref="P134:P135"/>
    <mergeCell ref="Q134:Q135"/>
    <mergeCell ref="R134:R135"/>
    <mergeCell ref="P139:P140"/>
    <mergeCell ref="Q139:Q140"/>
    <mergeCell ref="R139:R140"/>
    <mergeCell ref="S134:S135"/>
    <mergeCell ref="D134:D138"/>
    <mergeCell ref="E134:E138"/>
    <mergeCell ref="F134:F138"/>
    <mergeCell ref="G134:G138"/>
    <mergeCell ref="M123:M125"/>
    <mergeCell ref="N123:N125"/>
    <mergeCell ref="O123:O125"/>
    <mergeCell ref="P123:P124"/>
    <mergeCell ref="Q123:Q124"/>
    <mergeCell ref="R123:R124"/>
    <mergeCell ref="S123:S124"/>
    <mergeCell ref="D123:D127"/>
    <mergeCell ref="E123:E127"/>
    <mergeCell ref="F123:F127"/>
    <mergeCell ref="G123:G127"/>
    <mergeCell ref="H123:H126"/>
    <mergeCell ref="I123:I126"/>
    <mergeCell ref="J123:J126"/>
    <mergeCell ref="K123:K126"/>
    <mergeCell ref="L123:L125"/>
    <mergeCell ref="O134:O136"/>
    <mergeCell ref="R13:R14"/>
    <mergeCell ref="S13:S14"/>
    <mergeCell ref="D118:D122"/>
    <mergeCell ref="E118:E122"/>
    <mergeCell ref="F118:F122"/>
    <mergeCell ref="G118:G122"/>
    <mergeCell ref="H118:H121"/>
    <mergeCell ref="I118:I121"/>
    <mergeCell ref="J118:J121"/>
    <mergeCell ref="K118:K121"/>
    <mergeCell ref="L118:L120"/>
    <mergeCell ref="P66:P67"/>
    <mergeCell ref="Q66:Q67"/>
    <mergeCell ref="R66:R67"/>
    <mergeCell ref="S66:S67"/>
    <mergeCell ref="M118:M120"/>
    <mergeCell ref="N118:N120"/>
    <mergeCell ref="O118:O120"/>
    <mergeCell ref="P118:P119"/>
    <mergeCell ref="Q118:Q119"/>
    <mergeCell ref="R118:R119"/>
    <mergeCell ref="S118:S119"/>
    <mergeCell ref="O66:O68"/>
    <mergeCell ref="E90:W90"/>
    <mergeCell ref="E82:W82"/>
    <mergeCell ref="E83:W83"/>
    <mergeCell ref="E84:W84"/>
    <mergeCell ref="E85:W85"/>
    <mergeCell ref="E86:W86"/>
    <mergeCell ref="L92:L94"/>
    <mergeCell ref="M92:M94"/>
    <mergeCell ref="E88:W88"/>
    <mergeCell ref="E89:W89"/>
    <mergeCell ref="K102:K105"/>
    <mergeCell ref="E56:E60"/>
    <mergeCell ref="F56:F60"/>
    <mergeCell ref="H56:H59"/>
    <mergeCell ref="G56:G60"/>
    <mergeCell ref="G46:G50"/>
    <mergeCell ref="S56:S57"/>
    <mergeCell ref="E51:E55"/>
    <mergeCell ref="F51:F55"/>
    <mergeCell ref="D51:D55"/>
    <mergeCell ref="D61:D65"/>
    <mergeCell ref="E61:E65"/>
    <mergeCell ref="F61:F65"/>
    <mergeCell ref="G61:G65"/>
    <mergeCell ref="D46:D50"/>
    <mergeCell ref="E46:E50"/>
    <mergeCell ref="F46:F50"/>
    <mergeCell ref="P56:P57"/>
    <mergeCell ref="Q56:Q57"/>
    <mergeCell ref="R56:R57"/>
    <mergeCell ref="O56:O58"/>
    <mergeCell ref="D66:D70"/>
    <mergeCell ref="E66:E70"/>
    <mergeCell ref="F66:F70"/>
    <mergeCell ref="H66:H69"/>
    <mergeCell ref="N56:N58"/>
    <mergeCell ref="G51:G55"/>
    <mergeCell ref="G66:G70"/>
    <mergeCell ref="K66:K69"/>
    <mergeCell ref="N66:N68"/>
    <mergeCell ref="I66:I69"/>
    <mergeCell ref="J66:J69"/>
    <mergeCell ref="L66:L68"/>
    <mergeCell ref="M66:M68"/>
    <mergeCell ref="L56:L58"/>
    <mergeCell ref="M56:M58"/>
    <mergeCell ref="K56:K59"/>
    <mergeCell ref="D56:D60"/>
    <mergeCell ref="I56:I59"/>
    <mergeCell ref="J56:J59"/>
    <mergeCell ref="D18:D35"/>
    <mergeCell ref="E18:E35"/>
    <mergeCell ref="F18:F35"/>
    <mergeCell ref="D41:D45"/>
    <mergeCell ref="E41:E45"/>
    <mergeCell ref="F41:F45"/>
    <mergeCell ref="G41:G45"/>
    <mergeCell ref="D36:D40"/>
    <mergeCell ref="E36:E40"/>
    <mergeCell ref="F36:F40"/>
    <mergeCell ref="L10:M10"/>
    <mergeCell ref="P10:Q10"/>
    <mergeCell ref="L11:M11"/>
    <mergeCell ref="P11:Q11"/>
    <mergeCell ref="P13:P14"/>
    <mergeCell ref="L13:L15"/>
    <mergeCell ref="M13:M15"/>
    <mergeCell ref="N13:N15"/>
    <mergeCell ref="O13:O15"/>
    <mergeCell ref="Q13:Q14"/>
    <mergeCell ref="P36:P37"/>
    <mergeCell ref="Q36:Q37"/>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92:D96"/>
    <mergeCell ref="E92:E96"/>
    <mergeCell ref="D97:D101"/>
    <mergeCell ref="E97:E101"/>
    <mergeCell ref="F97:F101"/>
    <mergeCell ref="G97:G101"/>
    <mergeCell ref="H97:H100"/>
    <mergeCell ref="I97:I100"/>
    <mergeCell ref="J97:J100"/>
    <mergeCell ref="F92:F96"/>
    <mergeCell ref="G92:G96"/>
    <mergeCell ref="H92:H95"/>
    <mergeCell ref="I92:I95"/>
    <mergeCell ref="J92:J95"/>
    <mergeCell ref="K13:K16"/>
    <mergeCell ref="G18:G35"/>
    <mergeCell ref="L102:L104"/>
    <mergeCell ref="Q97:Q98"/>
    <mergeCell ref="R97:R98"/>
    <mergeCell ref="S97:S98"/>
    <mergeCell ref="K97:K100"/>
    <mergeCell ref="K92:K95"/>
    <mergeCell ref="N97:N99"/>
    <mergeCell ref="O97:O99"/>
    <mergeCell ref="P97:P98"/>
    <mergeCell ref="S102:S103"/>
    <mergeCell ref="N102:N104"/>
    <mergeCell ref="O102:O104"/>
    <mergeCell ref="P102:P103"/>
    <mergeCell ref="Q102:Q103"/>
    <mergeCell ref="R102:R103"/>
    <mergeCell ref="L97:L99"/>
    <mergeCell ref="N92:N94"/>
    <mergeCell ref="O92:O94"/>
    <mergeCell ref="P92:P93"/>
    <mergeCell ref="Q92:Q93"/>
    <mergeCell ref="R92:R93"/>
    <mergeCell ref="S92:S93"/>
    <mergeCell ref="M97:M99"/>
    <mergeCell ref="M107:M109"/>
    <mergeCell ref="N107:N109"/>
    <mergeCell ref="O107:O109"/>
    <mergeCell ref="P107:P108"/>
    <mergeCell ref="Q107:Q108"/>
    <mergeCell ref="R107:R108"/>
    <mergeCell ref="S107:S108"/>
    <mergeCell ref="D102:D106"/>
    <mergeCell ref="E102:E106"/>
    <mergeCell ref="M102:M104"/>
    <mergeCell ref="D107:D111"/>
    <mergeCell ref="E107:E111"/>
    <mergeCell ref="F107:F111"/>
    <mergeCell ref="G107:G111"/>
    <mergeCell ref="H107:H110"/>
    <mergeCell ref="I107:I110"/>
    <mergeCell ref="J107:J110"/>
    <mergeCell ref="K107:K110"/>
    <mergeCell ref="L107:L109"/>
    <mergeCell ref="F102:F106"/>
    <mergeCell ref="G102:G106"/>
    <mergeCell ref="H102:H105"/>
    <mergeCell ref="I102:I105"/>
    <mergeCell ref="J102:J105"/>
    <mergeCell ref="S76:S77"/>
    <mergeCell ref="E71:E75"/>
    <mergeCell ref="F71:F75"/>
    <mergeCell ref="G71:G75"/>
    <mergeCell ref="H71:H74"/>
    <mergeCell ref="I71:I74"/>
    <mergeCell ref="J71:J74"/>
    <mergeCell ref="K71:K74"/>
    <mergeCell ref="L71:L73"/>
    <mergeCell ref="D71:D75"/>
    <mergeCell ref="M112:M114"/>
    <mergeCell ref="M71:M73"/>
    <mergeCell ref="N71:N73"/>
    <mergeCell ref="O71:O73"/>
    <mergeCell ref="P71:P72"/>
    <mergeCell ref="Q71:Q72"/>
    <mergeCell ref="R71:R72"/>
    <mergeCell ref="S71:S72"/>
    <mergeCell ref="D76:D80"/>
    <mergeCell ref="E76:E80"/>
    <mergeCell ref="F76:F80"/>
    <mergeCell ref="G76:G80"/>
    <mergeCell ref="H76:H79"/>
    <mergeCell ref="I76:I79"/>
    <mergeCell ref="J76:J79"/>
    <mergeCell ref="K76:K79"/>
    <mergeCell ref="L76:L78"/>
    <mergeCell ref="M76:M78"/>
    <mergeCell ref="N76:N78"/>
    <mergeCell ref="O76:O78"/>
    <mergeCell ref="P76:P77"/>
    <mergeCell ref="Q76:Q77"/>
    <mergeCell ref="R76:R77"/>
    <mergeCell ref="O41:O43"/>
    <mergeCell ref="S41:S42"/>
    <mergeCell ref="P41:P42"/>
    <mergeCell ref="Q41:Q42"/>
    <mergeCell ref="R41:R42"/>
    <mergeCell ref="K41:K44"/>
    <mergeCell ref="M41:M43"/>
    <mergeCell ref="L41:L43"/>
    <mergeCell ref="N41:N43"/>
    <mergeCell ref="J41:J44"/>
    <mergeCell ref="H41:H44"/>
    <mergeCell ref="I41:I44"/>
    <mergeCell ref="O46:O48"/>
    <mergeCell ref="S46:S47"/>
    <mergeCell ref="P46:P47"/>
    <mergeCell ref="Q46:Q47"/>
    <mergeCell ref="R46:R47"/>
    <mergeCell ref="K46:K49"/>
    <mergeCell ref="M46:M48"/>
    <mergeCell ref="L46:L48"/>
    <mergeCell ref="N46:N48"/>
    <mergeCell ref="J46:J49"/>
    <mergeCell ref="H46:H49"/>
    <mergeCell ref="I46:I49"/>
    <mergeCell ref="O51:O53"/>
    <mergeCell ref="S51:S52"/>
    <mergeCell ref="P51:P52"/>
    <mergeCell ref="Q51:Q52"/>
    <mergeCell ref="R51:R52"/>
    <mergeCell ref="K51:K54"/>
    <mergeCell ref="M51:M53"/>
    <mergeCell ref="L51:L53"/>
    <mergeCell ref="N51:N53"/>
    <mergeCell ref="J51:J54"/>
    <mergeCell ref="H51:H54"/>
    <mergeCell ref="I51:I54"/>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 ref="H26:H30"/>
    <mergeCell ref="I26:I30"/>
    <mergeCell ref="J26:J30"/>
    <mergeCell ref="K26:K30"/>
    <mergeCell ref="L26:L29"/>
    <mergeCell ref="M26:M29"/>
    <mergeCell ref="N26:N29"/>
    <mergeCell ref="S26:S28"/>
    <mergeCell ref="O26:O29"/>
    <mergeCell ref="P26:P28"/>
    <mergeCell ref="Q26:Q28"/>
    <mergeCell ref="R26:R28"/>
    <mergeCell ref="H31:H34"/>
    <mergeCell ref="I31:I34"/>
    <mergeCell ref="J31:J34"/>
    <mergeCell ref="K31:K34"/>
    <mergeCell ref="L31:L33"/>
    <mergeCell ref="M31:M33"/>
    <mergeCell ref="N31:N33"/>
    <mergeCell ref="S31:S32"/>
    <mergeCell ref="O31:O33"/>
    <mergeCell ref="P31:P32"/>
    <mergeCell ref="Q31:Q32"/>
    <mergeCell ref="R31:R32"/>
    <mergeCell ref="O61:O63"/>
    <mergeCell ref="S61:S62"/>
    <mergeCell ref="P61:P62"/>
    <mergeCell ref="Q61:Q62"/>
    <mergeCell ref="R61:R62"/>
    <mergeCell ref="K61:K64"/>
    <mergeCell ref="M61:M63"/>
    <mergeCell ref="L61:L63"/>
    <mergeCell ref="N61:N63"/>
    <mergeCell ref="J61:J64"/>
    <mergeCell ref="H61:H64"/>
    <mergeCell ref="I61:I64"/>
  </mergeCells>
  <dataValidations count="139">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type="textLength" operator="lessThanOrEqual" allowBlank="1" showInputMessage="1" showErrorMessage="1" errorTitle="Ошибка" error="Допускается ввод не более 900 символов!" sqref="W31">
      <formula1>900</formula1>
    </dataValidation>
    <dataValidation type="textLength" operator="lessThanOrEqual" allowBlank="1" showInputMessage="1" showErrorMessage="1" errorTitle="Ошибка" error="Допускается ввод не более 900 символов!" sqref="V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O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allowBlank="1" showInputMessage="1" showErrorMessage="1" prompt="Для выбора выполните двойной щелчок левой клавиши мыши по соответствующей ячейке." sqref="K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Выберите виды деятельности, выполнив двойной щелчок левой кнопки мыши по ячейке." sqref="G31"/>
    <dataValidation allowBlank="1" showInputMessage="1" showErrorMessage="1" prompt="Для выбора выполните двойной щелчок левой клавиши мыши по соответствующей ячейке." sqref="F31"/>
    <dataValidation type="textLength" operator="lessThanOrEqual" allowBlank="1" showInputMessage="1" showErrorMessage="1" errorTitle="Ошибка" error="Допускается ввод не более 900 символов!" sqref="W27">
      <formula1>900</formula1>
    </dataValidation>
    <dataValidation type="textLength" operator="lessThanOrEqual" allowBlank="1" showInputMessage="1" showErrorMessage="1" errorTitle="Ошибка" error="Допускается ввод не более 900 символов!" sqref="V27">
      <formula1>900</formula1>
    </dataValidation>
    <dataValidation type="textLength" operator="lessThanOrEqual" allowBlank="1" showInputMessage="1" showErrorMessage="1" errorTitle="Ошибка" error="Допускается ввод не более 900 символов!" sqref="R27">
      <formula1>900</formula1>
    </dataValidation>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Выберите виды деятельности, выполнив двойной щелчок левой кнопки мыши по ячейке." sqref="G27"/>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30"/>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Для выбора выполните двойной щелчок левой клавиши мыши по соответствующей ячейке." sqref="F28"/>
    <dataValidation type="textLength" operator="lessThanOrEqual" allowBlank="1" showInputMessage="1" showErrorMessage="1" errorTitle="Ошибка" error="Допускается ввод не более 900 символов!" sqref="W26">
      <formula1>900</formula1>
    </dataValidation>
    <dataValidation type="textLength" operator="lessThanOrEqual" allowBlank="1" showInputMessage="1" showErrorMessage="1" errorTitle="Ошибка" error="Допускается ввод не более 900 символов!" sqref="V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O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K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Выберите виды деятельности, выполнив двойной щелчок левой кнопки мыши по ячейке." sqref="G26"/>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V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O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K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3:K14 K56:K57 O56:O57 S56:S57 O13:O14 S13:S14 K92:K93 O92:O93 S92:S93 K97:K98 O97:O98 S97:S98 K107:K108 O107:O108 S107:S108 K102:K103 O102:O103 S66:S67 S102:S103 K66:K67 O66:O67 O144:O145 O118:O119 S118:S119 O123:O124 S123:S124 K118:K119 K123:K124 S112:S113 K139:K140 O139:O140 K134:K135 O134:O135 S139:S140 O128:O129 S134:S135 O71:O72 S71:S72 K71:K72 K76:K77 O76:O77 S76:S77 F92:F116 K112:K113 O112:O113 F118:F132 S128:S129 K128:K129 F134:F148 S144:S145 K144:K145 F13:F21 F35:F80 K36:K37 O36:O37 S36:S37"/>
    <dataValidation type="textLength" operator="lessThanOrEqual" allowBlank="1" showInputMessage="1" showErrorMessage="1" errorTitle="Ошибка" error="Допускается ввод не более 900 символов!" sqref="J13:J14 J56:J57 R13:R14 R56:R57 V13:W13 V56:W56 J92:J93 R92:R93 V92:W92 J97:J98 R97:R98 V97:W97 J107:J108 R107:R108 V107:W107 J102:J103 R102:R103 V102:W102 J66:J67 R66:R67 V66:W66 J118:J119 R118:R119 V118:W118 J123:J124 R123:R124 V123:W123 J139:J140 R139:R140 V139:W139 J134:J135 R134:R135 V134:W134 J71:J72 R71:R72 V71:W71 J76:J77 R76:R77 V76:W76 J112:J113 R112:R113 V112:W112 J128:J129 R128:R129 V128:W128 J144:J145 R144:R145 V144:W144 J36:J37 R36:R37 V36:W3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N58 N13:N15 N92:N94 N107:N109 N97:N99 N102:N104 N66:N68 N118:N120 N123:N125 N139:N141 N134:N136 N71:N73 N76:N78 N112:N114 N128:N130 N144:N146 N36:N38">
      <formula1>DESCRIPTION_TERRITORY</formula1>
    </dataValidation>
    <dataValidation allowBlank="1" showInputMessage="1" showErrorMessage="1" prompt="Выберите виды деятельности, выполнив двойной щелчок левой кнопки мыши по ячейке." sqref="G118:G132 G134:G148 G92:G116 G13:G21 G35:G80"/>
    <dataValidation type="list" allowBlank="1" showInputMessage="1" showErrorMessage="1" errorTitle="Ошибка" error="Выберите значение из списка" prompt="Выберите значение из списка" sqref="E18:E21 E35">
      <formula1>kind_of_tariff_RHEAT</formula1>
    </dataValidation>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Для выбора выполните двойной щелчок левой клавиши мыши по соответствующей ячейке." sqref="K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allowBlank="1" showInputMessage="1" showErrorMessage="1" prompt="Для выбора выполните двойной щелчок левой клавиши мыши по соответствующей ячейке." sqref="O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Для выбора выполните двойной щелчок левой клавиши мыши по соответствующей ячейке." sqref="S41"/>
    <dataValidation type="textLength" operator="lessThanOrEqual" allowBlank="1" showInputMessage="1" showErrorMessage="1" errorTitle="Ошибка" error="Допускается ввод не более 900 символов!" sqref="V41">
      <formula1>900</formula1>
    </dataValidation>
    <dataValidation type="textLength" operator="lessThanOrEqual" allowBlank="1" showInputMessage="1" showErrorMessage="1" errorTitle="Ошибка" error="Допускается ввод не более 900 символов!" sqref="W41">
      <formula1>900</formula1>
    </dataValidation>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Для выбора выполните двойной щелчок левой клавиши мыши по соответствующей ячейке." sqref="K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O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V46">
      <formula1>900</formula1>
    </dataValidation>
    <dataValidation type="textLength" operator="lessThanOrEqual" allowBlank="1" showInputMessage="1" showErrorMessage="1" errorTitle="Ошибка" error="Допускается ввод не более 900 символов!" sqref="W46">
      <formula1>900</formula1>
    </dataValidation>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Для выбора выполните двойной щелчок левой клавиши мыши по соответствующей ячейке." sqref="S4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type="textLength" operator="lessThanOrEqual" allowBlank="1" showInputMessage="1" showErrorMessage="1" errorTitle="Ошибка" error="Допускается ввод не более 900 символов!" sqref="J51">
      <formula1>900</formula1>
    </dataValidation>
    <dataValidation allowBlank="1" showInputMessage="1" showErrorMessage="1" prompt="Для выбора выполните двойной щелчок левой клавиши мыши по соответствующей ячейке." sqref="K5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allowBlank="1" showInputMessage="1" showErrorMessage="1" prompt="Для выбора выполните двойной щелчок левой клавиши мыши по соответствующей ячейке." sqref="O51"/>
    <dataValidation type="textLength" operator="lessThanOrEqual" allowBlank="1" showInputMessage="1" showErrorMessage="1" errorTitle="Ошибка" error="Допускается ввод не более 900 символов!" sqref="R51">
      <formula1>900</formula1>
    </dataValidation>
    <dataValidation allowBlank="1" showInputMessage="1" showErrorMessage="1" prompt="Для выбора выполните двойной щелчок левой клавиши мыши по соответствующей ячейке." sqref="S51"/>
    <dataValidation type="textLength" operator="lessThanOrEqual" allowBlank="1" showInputMessage="1" showErrorMessage="1" errorTitle="Ошибка" error="Допускается ввод не более 900 символов!" sqref="V51">
      <formula1>900</formula1>
    </dataValidation>
    <dataValidation type="textLength" operator="lessThanOrEqual" allowBlank="1" showInputMessage="1" showErrorMessage="1" errorTitle="Ошибка" error="Допускается ввод не более 900 символов!" sqref="W51">
      <formula1>900</formula1>
    </dataValidation>
    <dataValidation type="textLength" operator="lessThanOrEqual" allowBlank="1" showInputMessage="1" showErrorMessage="1" errorTitle="Ошибка" error="Допускается ввод не более 900 символов!" sqref="J5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type="textLength" operator="lessThanOrEqual" allowBlank="1" showInputMessage="1" showErrorMessage="1" errorTitle="Ошибка" error="Допускается ввод не более 900 символов!" sqref="R52">
      <formula1>900</formula1>
    </dataValidation>
    <dataValidation allowBlank="1" showInputMessage="1" showErrorMessage="1" prompt="Для выбора выполните двойной щелчок левой клавиши мыши по соответствующей ячейке." sqref="S5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type="textLength" operator="lessThanOrEqual" allowBlank="1" showInputMessage="1" showErrorMessage="1" errorTitle="Ошибка" error="Допускается ввод не более 900 символов!" sqref="J61">
      <formula1>900</formula1>
    </dataValidation>
    <dataValidation allowBlank="1" showInputMessage="1" showErrorMessage="1" prompt="Для выбора выполните двойной щелчок левой клавиши мыши по соответствующей ячейке." sqref="K6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allowBlank="1" showInputMessage="1" showErrorMessage="1" prompt="Для выбора выполните двойной щелчок левой клавиши мыши по соответствующей ячейке." sqref="O61"/>
    <dataValidation type="textLength" operator="lessThanOrEqual" allowBlank="1" showInputMessage="1" showErrorMessage="1" errorTitle="Ошибка" error="Допускается ввод не более 900 символов!" sqref="R61">
      <formula1>900</formula1>
    </dataValidation>
    <dataValidation allowBlank="1" showInputMessage="1" showErrorMessage="1" prompt="Для выбора выполните двойной щелчок левой клавиши мыши по соответствующей ячейке." sqref="S61"/>
    <dataValidation type="textLength" operator="lessThanOrEqual" allowBlank="1" showInputMessage="1" showErrorMessage="1" errorTitle="Ошибка" error="Допускается ввод не более 900 символов!" sqref="V61">
      <formula1>900</formula1>
    </dataValidation>
    <dataValidation type="textLength" operator="lessThanOrEqual" allowBlank="1" showInputMessage="1" showErrorMessage="1" errorTitle="Ошибка" error="Допускается ввод не более 900 символов!" sqref="W61">
      <formula1>900</formula1>
    </dataValidation>
    <dataValidation type="textLength" operator="lessThanOrEqual" allowBlank="1" showInputMessage="1" showErrorMessage="1" errorTitle="Ошибка" error="Допускается ввод не более 900 символов!" sqref="J6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type="textLength" operator="lessThanOrEqual" allowBlank="1" showInputMessage="1" showErrorMessage="1" errorTitle="Ошибка" error="Допускается ввод не более 900 символов!" sqref="R62">
      <formula1>900</formula1>
    </dataValidation>
    <dataValidation allowBlank="1" showInputMessage="1" showErrorMessage="1" prompt="Для выбора выполните двойной щелчок левой клавиши мыши по соответствующей ячейке." sqref="S6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B4A25-2B15-8978-71BE-0.2577E0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1216</v>
      </c>
      <c r="E5" s="2245"/>
      <c r="F5" s="2245"/>
      <c r="G5" s="2245"/>
      <c r="H5" s="2245"/>
      <c r="I5" s="2245"/>
      <c r="J5" s="2245"/>
      <c r="V5" s="513">
        <v>63</v>
      </c>
    </row>
    <row customHeight="1" ht="15.75">
      <c r="C6" s="184"/>
      <c r="D6" s="2184" t="str">
        <f>IF(org=0,"Не определено",org)</f>
        <v>АО "ТЭК СПБ"</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121</v>
      </c>
      <c r="J8" s="760"/>
      <c r="K8" s="425"/>
      <c r="U8" s="683"/>
      <c r="V8" s="766">
        <v>1</v>
      </c>
    </row>
    <row customHeight="1" ht="15.75">
      <c r="C9" s="184"/>
      <c r="D9" s="719"/>
      <c r="E9" s="2375" t="s">
        <v>109</v>
      </c>
      <c r="F9" s="2376"/>
      <c r="G9" s="2403" t="str">
        <f>IF(G8="","",INDEX(DIFFERENTIATION_UNMERGE_VD,MATCH(G8,DIFFERENTIATION_ID_DIFF,0)))</f>
        <v/>
      </c>
      <c r="H9" s="2404"/>
      <c r="I9" s="2403">
        <f>IF(I8="","",INDEX(DIFFERENTIATION_UNMERGE_VD,MATCH(I8,DIFFERENTIATION_ID_DIFF,0)))</f>
        <v>0</v>
      </c>
      <c r="J9" s="2404"/>
      <c r="K9" s="2183" t="s">
        <v>344</v>
      </c>
      <c r="V9" s="513">
        <v>15</v>
      </c>
    </row>
    <row s="1643" customFormat="1" customHeight="1" ht="15.75">
      <c r="A10" s="767"/>
      <c r="C10" s="184"/>
      <c r="D10" s="719"/>
      <c r="E10" s="2375" t="s">
        <v>613</v>
      </c>
      <c r="F10" s="2376"/>
      <c r="G10" s="2403" t="str">
        <f>IF(G8="","",INDEX(DIFFERENTIATION_UNMERGE_AREA,MATCH(G8,DIFFERENTIATION_ID_DIFF,0)))</f>
        <v/>
      </c>
      <c r="H10" s="2404"/>
      <c r="I10" s="2403" t="str">
        <f>IF(I8="","",INDEX(DIFFERENTIATION_UNMERGE_AREA,MATCH(I8,DIFFERENTIATION_ID_DIFF,0)))</f>
        <v/>
      </c>
      <c r="J10" s="2404"/>
      <c r="K10" s="2207"/>
      <c r="U10" s="683"/>
      <c r="V10" s="766">
        <v>15</v>
      </c>
    </row>
    <row s="1643" customFormat="1" customHeight="1" ht="15.75">
      <c r="A11" s="767"/>
      <c r="C11" s="184"/>
      <c r="D11" s="719"/>
      <c r="E11" s="2375" t="s">
        <v>614</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343</v>
      </c>
      <c r="E12" s="2378"/>
      <c r="F12" s="2378"/>
      <c r="G12" s="895"/>
      <c r="H12" s="895"/>
      <c r="I12" s="895"/>
      <c r="J12" s="895"/>
      <c r="K12" s="2207"/>
      <c r="U12" s="683"/>
      <c r="V12" s="766">
        <v>15</v>
      </c>
    </row>
    <row customHeight="1" ht="35.699999999999996">
      <c r="C13" s="184"/>
      <c r="D13" s="813" t="s">
        <v>92</v>
      </c>
      <c r="E13" s="815" t="s">
        <v>345</v>
      </c>
      <c r="F13" s="815" t="s">
        <v>615</v>
      </c>
      <c r="G13" s="816" t="s">
        <v>346</v>
      </c>
      <c r="H13" s="815" t="s">
        <v>433</v>
      </c>
      <c r="I13" s="816" t="s">
        <v>346</v>
      </c>
      <c r="J13" s="815" t="s">
        <v>433</v>
      </c>
      <c r="K13" s="2240"/>
      <c r="V13" s="513">
        <v>34</v>
      </c>
    </row>
    <row customHeight="1" ht="15" hidden="1">
      <c r="C14" s="184"/>
      <c r="D14" s="601" t="s">
        <v>113</v>
      </c>
      <c r="E14" s="601" t="s">
        <v>114</v>
      </c>
      <c r="F14" s="601" t="s">
        <v>94</v>
      </c>
      <c r="G14" s="667" t="str">
        <f>G1&amp;".1"</f>
        <v>4.1</v>
      </c>
      <c r="H14" s="667"/>
      <c r="I14" s="667" t="str">
        <f>I1&amp;".1"</f>
        <v>4.1</v>
      </c>
      <c r="J14" s="667"/>
      <c r="K14" s="297"/>
      <c r="V14" s="513">
        <v>0</v>
      </c>
    </row>
    <row customHeight="1" ht="22.5" hidden="1">
      <c r="A15" s="513"/>
      <c r="C15" s="534"/>
      <c r="D15" s="529">
        <v>1</v>
      </c>
      <c r="E15" s="685" t="s">
        <v>857</v>
      </c>
      <c r="F15" s="529" t="s">
        <v>858</v>
      </c>
      <c r="G15" s="686"/>
      <c r="H15" s="686"/>
      <c r="I15" s="686"/>
      <c r="J15" s="686"/>
      <c r="K15" s="297" t="s">
        <v>859</v>
      </c>
      <c r="V15" s="513">
        <v>0</v>
      </c>
    </row>
    <row customHeight="1" ht="22.5" hidden="1">
      <c r="A16" s="513"/>
      <c r="C16" s="534"/>
      <c r="D16" s="529">
        <v>2</v>
      </c>
      <c r="E16" s="287" t="s">
        <v>860</v>
      </c>
      <c r="F16" s="529" t="s">
        <v>861</v>
      </c>
      <c r="G16" s="686"/>
      <c r="H16" s="686"/>
      <c r="I16" s="686"/>
      <c r="J16" s="686"/>
      <c r="K16" s="297" t="s">
        <v>862</v>
      </c>
      <c r="V16" s="513">
        <v>0</v>
      </c>
    </row>
    <row customHeight="1" ht="123.75" hidden="1">
      <c r="A17" s="513"/>
      <c r="C17" s="534"/>
      <c r="D17" s="529">
        <v>3</v>
      </c>
      <c r="E17" s="287" t="s">
        <v>1217</v>
      </c>
      <c r="F17" s="529" t="s">
        <v>349</v>
      </c>
      <c r="G17" s="686"/>
      <c r="H17" s="686"/>
      <c r="I17" s="686"/>
      <c r="J17" s="686"/>
      <c r="K17" s="297" t="s">
        <v>1218</v>
      </c>
      <c r="V17" s="513">
        <v>0</v>
      </c>
    </row>
    <row customHeight="1" ht="48.29999999999999">
      <c r="A18" s="513"/>
      <c r="C18" s="534"/>
      <c r="D18" s="529">
        <v>3</v>
      </c>
      <c r="E18" s="287" t="s">
        <v>863</v>
      </c>
      <c r="F18" s="529" t="s">
        <v>349</v>
      </c>
      <c r="G18" s="817" t="s">
        <v>349</v>
      </c>
      <c r="H18" s="818" t="s">
        <v>349</v>
      </c>
      <c r="I18" s="529" t="s">
        <v>349</v>
      </c>
      <c r="J18" s="586" t="s">
        <v>349</v>
      </c>
      <c r="K18" s="297" t="s">
        <v>1219</v>
      </c>
      <c r="V18" s="513">
        <v>46</v>
      </c>
    </row>
    <row customHeight="1" ht="35.699999999999996">
      <c r="A19" s="513"/>
      <c r="C19" s="534"/>
      <c r="D19" s="547" t="s">
        <v>367</v>
      </c>
      <c r="E19" s="567" t="s">
        <v>865</v>
      </c>
      <c r="F19" s="529" t="s">
        <v>866</v>
      </c>
      <c r="G19" s="825"/>
      <c r="H19" s="114"/>
      <c r="I19" s="825"/>
      <c r="J19" s="826"/>
      <c r="K19" s="687"/>
      <c r="V19" s="513">
        <v>34</v>
      </c>
    </row>
    <row customHeight="1" ht="35.699999999999996">
      <c r="A20" s="513"/>
      <c r="C20" s="534"/>
      <c r="D20" s="1898" t="s">
        <v>375</v>
      </c>
      <c r="E20" s="567" t="s">
        <v>867</v>
      </c>
      <c r="F20" s="529" t="s">
        <v>868</v>
      </c>
      <c r="G20" s="825"/>
      <c r="H20" s="114"/>
      <c r="I20" s="825"/>
      <c r="J20" s="114"/>
      <c r="K20" s="687"/>
      <c r="V20" s="513">
        <v>34</v>
      </c>
    </row>
    <row customHeight="1" ht="48.29999999999999">
      <c r="A21" s="513"/>
      <c r="C21" s="534"/>
      <c r="D21" s="1898" t="s">
        <v>377</v>
      </c>
      <c r="E21" s="567" t="s">
        <v>869</v>
      </c>
      <c r="F21" s="529" t="s">
        <v>620</v>
      </c>
      <c r="G21" s="688"/>
      <c r="H21" s="114"/>
      <c r="I21" s="688"/>
      <c r="J21" s="114"/>
      <c r="K21" s="687"/>
      <c r="V21" s="513">
        <v>46</v>
      </c>
    </row>
    <row customHeight="1" ht="67.5" hidden="1">
      <c r="A22" s="513"/>
      <c r="C22" s="534"/>
      <c r="D22" s="529">
        <v>5</v>
      </c>
      <c r="E22" s="287" t="s">
        <v>1220</v>
      </c>
      <c r="F22" s="529" t="s">
        <v>607</v>
      </c>
      <c r="G22" s="689"/>
      <c r="H22" s="690"/>
      <c r="I22" s="689"/>
      <c r="J22" s="690"/>
      <c r="K22" s="297" t="s">
        <v>1221</v>
      </c>
      <c r="V22" s="513">
        <v>0</v>
      </c>
    </row>
    <row customHeight="1" ht="33.75" hidden="1">
      <c r="C23" s="459"/>
      <c r="D23" s="529">
        <v>6</v>
      </c>
      <c r="E23" s="287" t="s">
        <v>1222</v>
      </c>
      <c r="F23" s="529" t="s">
        <v>1223</v>
      </c>
      <c r="G23" s="689"/>
      <c r="H23" s="689"/>
      <c r="I23" s="689"/>
      <c r="J23" s="689"/>
      <c r="K23" s="297" t="s">
        <v>1224</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86</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6149BC-7088-7F52-C33E-0.511369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1225</v>
      </c>
      <c r="B1" s="1075" t="s">
        <v>1226</v>
      </c>
      <c r="C1" s="1075" t="s">
        <v>1227</v>
      </c>
      <c r="D1" s="1075" t="s">
        <v>1228</v>
      </c>
      <c r="E1" s="1075" t="s">
        <v>1229</v>
      </c>
      <c r="F1" s="1075" t="s">
        <v>1230</v>
      </c>
      <c r="G1" s="1075" t="s">
        <v>1231</v>
      </c>
      <c r="H1" s="1075" t="s">
        <v>1232</v>
      </c>
      <c r="I1" s="1075" t="s">
        <v>1233</v>
      </c>
      <c r="J1" s="1075" t="s">
        <v>1234</v>
      </c>
      <c r="K1" s="1075" t="s">
        <v>1235</v>
      </c>
      <c r="L1" s="1075" t="s">
        <v>1236</v>
      </c>
      <c r="M1" s="1075"/>
      <c r="N1" s="1075" t="s">
        <v>1237</v>
      </c>
      <c r="O1" s="1075" t="s">
        <v>1238</v>
      </c>
      <c r="P1" s="1075" t="s">
        <v>1239</v>
      </c>
      <c r="Q1" s="1075" t="s">
        <v>1240</v>
      </c>
      <c r="R1" s="1075" t="s">
        <v>1241</v>
      </c>
      <c r="S1" s="1075" t="s">
        <v>1242</v>
      </c>
      <c r="T1" s="1075" t="s">
        <v>1243</v>
      </c>
      <c r="U1" s="1075" t="s">
        <v>1244</v>
      </c>
      <c r="V1" s="1075"/>
      <c r="W1" s="805" t="s">
        <v>1245</v>
      </c>
      <c r="X1" s="1075" t="s">
        <v>1246</v>
      </c>
      <c r="Y1" s="1075" t="s">
        <v>1247</v>
      </c>
      <c r="Z1" s="1075"/>
      <c r="AA1" s="1075" t="s">
        <v>1248</v>
      </c>
      <c r="AB1" s="1075"/>
      <c r="AC1" s="1075" t="s">
        <v>1249</v>
      </c>
      <c r="AD1" s="1075"/>
      <c r="AF1" s="1075" t="s">
        <v>1250</v>
      </c>
      <c r="AH1" s="1075" t="s">
        <v>1251</v>
      </c>
      <c r="AI1" s="1075" t="s">
        <v>1252</v>
      </c>
      <c r="AK1" s="1075" t="s">
        <v>1253</v>
      </c>
      <c r="AM1" s="1075" t="s">
        <v>1254</v>
      </c>
      <c r="AP1" s="1075" t="s">
        <v>1255</v>
      </c>
      <c r="AQ1" s="1075" t="s">
        <v>1256</v>
      </c>
      <c r="AS1" s="1075" t="s">
        <v>1257</v>
      </c>
      <c r="AU1" s="1075" t="s">
        <v>1258</v>
      </c>
      <c r="AW1" s="1075" t="s">
        <v>1259</v>
      </c>
      <c r="AX1" s="1075" t="s">
        <v>1260</v>
      </c>
      <c r="AZ1" s="1160" t="s">
        <v>1261</v>
      </c>
      <c r="BB1" s="1075" t="s">
        <v>1262</v>
      </c>
      <c r="BC1" s="1075"/>
      <c r="BE1" s="1075" t="s">
        <v>1263</v>
      </c>
      <c r="BF1" s="1075" t="s">
        <v>1264</v>
      </c>
      <c r="BH1" s="1077" t="s">
        <v>856</v>
      </c>
      <c r="BI1" s="1078"/>
      <c r="BJ1" s="1079" t="s">
        <v>1265</v>
      </c>
      <c r="BK1" s="1078"/>
      <c r="BL1" s="1080" t="s">
        <v>955</v>
      </c>
      <c r="BM1" s="1078"/>
      <c r="BN1" s="1081" t="s">
        <v>1266</v>
      </c>
      <c r="BS1" s="1435"/>
    </row>
    <row customHeight="1" ht="11.25">
      <c r="A2" s="1082" t="s">
        <v>1267</v>
      </c>
      <c r="B2" s="1083">
        <v>2000</v>
      </c>
      <c r="C2" s="1083">
        <v>2022</v>
      </c>
      <c r="D2" s="1083" t="s">
        <v>65</v>
      </c>
      <c r="E2" s="1084" t="s">
        <v>1268</v>
      </c>
      <c r="F2" s="1084" t="s">
        <v>1269</v>
      </c>
      <c r="G2" s="1084" t="s">
        <v>1270</v>
      </c>
      <c r="H2" s="1085" t="s">
        <v>59</v>
      </c>
      <c r="I2" s="1084" t="s">
        <v>113</v>
      </c>
      <c r="J2" s="1084" t="s">
        <v>1271</v>
      </c>
      <c r="K2" s="1086" t="s">
        <v>1272</v>
      </c>
      <c r="L2" s="1087"/>
      <c r="M2" s="1086">
        <v>1</v>
      </c>
      <c r="N2" s="1170" t="s">
        <v>1273</v>
      </c>
      <c r="O2" s="1085" t="s">
        <v>490</v>
      </c>
      <c r="P2" s="1088" t="s">
        <v>1274</v>
      </c>
      <c r="Q2" s="1089" t="s">
        <v>489</v>
      </c>
      <c r="R2" s="151" t="s">
        <v>494</v>
      </c>
      <c r="S2" s="151" t="s">
        <v>1275</v>
      </c>
      <c r="T2" s="1090" t="s">
        <v>1276</v>
      </c>
      <c r="U2" s="1087" t="s">
        <v>1277</v>
      </c>
      <c r="V2" s="1091">
        <v>1</v>
      </c>
      <c r="W2" s="1092"/>
      <c r="X2" s="1092" t="s">
        <v>1278</v>
      </c>
      <c r="Y2" s="1083" t="s">
        <v>1279</v>
      </c>
      <c r="Z2" s="1093"/>
      <c r="AA2" s="1083" t="s">
        <v>1280</v>
      </c>
      <c r="AB2" s="1094" t="s">
        <v>1280</v>
      </c>
      <c r="AC2" s="1083" t="s">
        <v>1281</v>
      </c>
      <c r="AD2" s="1094" t="s">
        <v>1281</v>
      </c>
      <c r="AF2" s="1085" t="s">
        <v>1277</v>
      </c>
      <c r="AH2" s="1084" t="s">
        <v>1282</v>
      </c>
      <c r="AI2" s="1084" t="s">
        <v>1282</v>
      </c>
      <c r="AK2" s="1084" t="s">
        <v>1283</v>
      </c>
      <c r="AM2" s="1084" t="s">
        <v>1284</v>
      </c>
      <c r="AP2" s="1095" t="s">
        <v>1278</v>
      </c>
      <c r="AQ2" s="1096" t="s">
        <v>1278</v>
      </c>
      <c r="AS2" s="1083" t="s">
        <v>1285</v>
      </c>
      <c r="AU2" s="1128" t="s">
        <v>1286</v>
      </c>
      <c r="AW2" s="1128" t="s">
        <v>1287</v>
      </c>
      <c r="AX2" s="1128" t="s">
        <v>1287</v>
      </c>
      <c r="AZ2" s="1128" t="s">
        <v>57</v>
      </c>
      <c r="BB2" s="1128" t="s">
        <v>1288</v>
      </c>
      <c r="BC2" s="1128" t="s">
        <v>1289</v>
      </c>
      <c r="BE2" s="1128">
        <v>2000</v>
      </c>
      <c r="BF2" s="1128" t="s">
        <v>1290</v>
      </c>
    </row>
    <row customHeight="1" ht="11.25">
      <c r="A3" s="1082" t="s">
        <v>1291</v>
      </c>
      <c r="B3" s="1083">
        <v>2001</v>
      </c>
      <c r="C3" s="1083">
        <v>2023</v>
      </c>
      <c r="D3" s="1083" t="s">
        <v>19</v>
      </c>
      <c r="E3" s="1084" t="s">
        <v>1292</v>
      </c>
      <c r="F3" s="1084" t="s">
        <v>1293</v>
      </c>
      <c r="G3" s="1084" t="s">
        <v>1294</v>
      </c>
      <c r="H3" s="1085" t="s">
        <v>1295</v>
      </c>
      <c r="I3" s="1084" t="s">
        <v>114</v>
      </c>
      <c r="J3" s="1084" t="s">
        <v>605</v>
      </c>
      <c r="K3" s="1086" t="s">
        <v>1296</v>
      </c>
      <c r="L3" s="1087">
        <f>_xlfn.IFERROR(MATCH(K3,OFFER_METHOD,0),0)</f>
        <v>0</v>
      </c>
      <c r="M3" s="1086">
        <v>2</v>
      </c>
      <c r="N3" s="1170" t="s">
        <v>1297</v>
      </c>
      <c r="O3" s="1085" t="s">
        <v>1298</v>
      </c>
      <c r="P3" s="1088" t="s">
        <v>37</v>
      </c>
      <c r="Q3" s="1089" t="s">
        <v>492</v>
      </c>
      <c r="R3" s="151" t="s">
        <v>493</v>
      </c>
      <c r="S3" s="151" t="s">
        <v>1299</v>
      </c>
      <c r="T3" s="1090" t="s">
        <v>1300</v>
      </c>
      <c r="U3" s="1087" t="s">
        <v>1301</v>
      </c>
      <c r="V3" s="1091">
        <v>2</v>
      </c>
      <c r="W3" s="1092"/>
      <c r="X3" s="1092" t="s">
        <v>1302</v>
      </c>
      <c r="Y3" s="1083" t="s">
        <v>1279</v>
      </c>
      <c r="Z3" s="1093"/>
      <c r="AA3" s="1083" t="s">
        <v>1303</v>
      </c>
      <c r="AB3" s="1094" t="s">
        <v>1303</v>
      </c>
      <c r="AC3" s="1083" t="s">
        <v>1304</v>
      </c>
      <c r="AD3" s="1094" t="s">
        <v>1304</v>
      </c>
      <c r="AF3" s="1085" t="s">
        <v>1301</v>
      </c>
      <c r="AH3" s="1084" t="s">
        <v>1305</v>
      </c>
      <c r="AI3" s="1084" t="s">
        <v>1306</v>
      </c>
      <c r="AK3" s="1084" t="s">
        <v>1307</v>
      </c>
      <c r="AM3" s="1084" t="s">
        <v>1308</v>
      </c>
      <c r="AP3" s="1095" t="s">
        <v>1309</v>
      </c>
      <c r="AQ3" s="1096" t="s">
        <v>1309</v>
      </c>
      <c r="AS3" s="1083" t="s">
        <v>1310</v>
      </c>
      <c r="AU3" s="1128" t="s">
        <v>1311</v>
      </c>
      <c r="AW3" s="1128" t="s">
        <v>1312</v>
      </c>
      <c r="AX3" s="1128" t="s">
        <v>1312</v>
      </c>
      <c r="AZ3" s="1128" t="s">
        <v>1313</v>
      </c>
      <c r="BB3" s="1128" t="s">
        <v>1314</v>
      </c>
      <c r="BC3" s="1128" t="s">
        <v>1289</v>
      </c>
      <c r="BE3" s="1128">
        <v>2001</v>
      </c>
      <c r="BF3" s="1128" t="s">
        <v>1315</v>
      </c>
      <c r="BH3" s="1075" t="s">
        <v>1316</v>
      </c>
      <c r="BJ3" s="1075" t="s">
        <v>1317</v>
      </c>
      <c r="BL3" s="1075" t="s">
        <v>1318</v>
      </c>
      <c r="BN3" s="1075" t="s">
        <v>1319</v>
      </c>
      <c r="BR3" s="1075" t="s">
        <v>1320</v>
      </c>
      <c r="BS3" s="1436"/>
      <c r="BT3" s="1078"/>
      <c r="BU3" s="1075" t="s">
        <v>1321</v>
      </c>
      <c r="BV3" s="1078"/>
      <c r="BW3" s="1698"/>
      <c r="BX3" s="1700" t="s">
        <v>1322</v>
      </c>
      <c r="CA3" s="1075" t="s">
        <v>1323</v>
      </c>
    </row>
    <row customHeight="1" ht="11.25">
      <c r="A4" s="1082" t="s">
        <v>1324</v>
      </c>
      <c r="B4" s="1083">
        <v>2002</v>
      </c>
      <c r="C4" s="1083">
        <v>2024</v>
      </c>
      <c r="E4" s="1084" t="s">
        <v>1325</v>
      </c>
      <c r="F4" s="1084" t="s">
        <v>1326</v>
      </c>
      <c r="H4" s="1085" t="s">
        <v>1327</v>
      </c>
      <c r="I4" s="1084" t="s">
        <v>94</v>
      </c>
      <c r="J4" s="1084" t="s">
        <v>1328</v>
      </c>
      <c r="K4" s="1086" t="s">
        <v>1329</v>
      </c>
      <c r="L4" s="1087">
        <f>_xlfn.IFERROR(MATCH(K4,OFFER_METHOD,0),0)</f>
        <v>0</v>
      </c>
      <c r="M4" s="1086">
        <v>3</v>
      </c>
      <c r="N4" s="1170" t="s">
        <v>1330</v>
      </c>
      <c r="O4" s="1084" t="s">
        <v>1331</v>
      </c>
      <c r="Q4" s="1089" t="s">
        <v>1332</v>
      </c>
      <c r="R4" s="151" t="s">
        <v>1333</v>
      </c>
      <c r="S4" s="151" t="s">
        <v>1334</v>
      </c>
      <c r="T4" s="1090" t="s">
        <v>1335</v>
      </c>
      <c r="U4" s="1087" t="s">
        <v>1336</v>
      </c>
      <c r="V4" s="1091">
        <v>3</v>
      </c>
      <c r="W4" s="1092"/>
      <c r="X4" s="1092" t="s">
        <v>1337</v>
      </c>
      <c r="Y4" s="1083" t="s">
        <v>1279</v>
      </c>
      <c r="Z4" s="1099"/>
      <c r="AC4" s="1083" t="s">
        <v>1338</v>
      </c>
      <c r="AD4" s="1094" t="s">
        <v>1338</v>
      </c>
      <c r="AF4" s="1085" t="s">
        <v>1336</v>
      </c>
      <c r="AH4" s="1085" t="s">
        <v>1339</v>
      </c>
      <c r="AK4" s="1084" t="s">
        <v>1340</v>
      </c>
      <c r="AM4" s="1084" t="s">
        <v>1341</v>
      </c>
      <c r="AP4" s="1095" t="s">
        <v>1302</v>
      </c>
      <c r="AQ4" s="1096" t="s">
        <v>1302</v>
      </c>
      <c r="AS4" s="1083" t="s">
        <v>1342</v>
      </c>
      <c r="AU4" s="1128" t="s">
        <v>1343</v>
      </c>
      <c r="AW4" s="1128" t="s">
        <v>1344</v>
      </c>
      <c r="AX4" s="1128" t="s">
        <v>1344</v>
      </c>
      <c r="AZ4" s="1128" t="s">
        <v>1345</v>
      </c>
      <c r="BB4" s="1128" t="s">
        <v>1346</v>
      </c>
      <c r="BC4" s="1128" t="s">
        <v>1347</v>
      </c>
      <c r="BE4" s="1128">
        <v>2002</v>
      </c>
      <c r="BF4" s="1128" t="s">
        <v>1348</v>
      </c>
      <c r="BH4" s="1076" t="s">
        <v>1349</v>
      </c>
      <c r="BJ4" s="1076" t="s">
        <v>1349</v>
      </c>
      <c r="BL4" s="1076" t="s">
        <v>1349</v>
      </c>
      <c r="BN4" s="1076" t="s">
        <v>1349</v>
      </c>
      <c r="BQ4" s="1440" t="s">
        <v>1350</v>
      </c>
      <c r="BR4" s="1167" t="s">
        <v>1351</v>
      </c>
      <c r="BS4" s="282"/>
      <c r="BT4" s="1440" t="s">
        <v>1352</v>
      </c>
      <c r="BU4" s="1167" t="s">
        <v>1353</v>
      </c>
      <c r="BV4" s="1078"/>
      <c r="BW4" s="1705" t="s">
        <v>1354</v>
      </c>
      <c r="BX4" s="1699" t="s">
        <v>1355</v>
      </c>
      <c r="BZ4" s="1440" t="s">
        <v>1356</v>
      </c>
      <c r="CA4" s="1167" t="s">
        <v>1357</v>
      </c>
    </row>
    <row customHeight="1" ht="11.25">
      <c r="A5" s="1082" t="s">
        <v>1358</v>
      </c>
      <c r="B5" s="1083">
        <v>2003</v>
      </c>
      <c r="C5" s="1083">
        <v>2025</v>
      </c>
      <c r="E5" s="1084" t="s">
        <v>1359</v>
      </c>
      <c r="F5" s="1084" t="s">
        <v>1360</v>
      </c>
      <c r="H5" s="1085" t="s">
        <v>1361</v>
      </c>
      <c r="I5" s="1084" t="s">
        <v>95</v>
      </c>
      <c r="K5" s="1086" t="s">
        <v>1362</v>
      </c>
      <c r="L5" s="1087">
        <f>_xlfn.IFERROR(MATCH(K5,OFFER_METHOD,0),0)</f>
        <v>0</v>
      </c>
      <c r="M5" s="1086">
        <v>4</v>
      </c>
      <c r="N5" s="1100" t="s">
        <v>1363</v>
      </c>
      <c r="O5" s="1084" t="s">
        <v>1364</v>
      </c>
      <c r="Q5" s="1089" t="s">
        <v>1365</v>
      </c>
      <c r="R5" s="151" t="s">
        <v>496</v>
      </c>
      <c r="T5" s="1085" t="s">
        <v>1366</v>
      </c>
      <c r="U5" s="1087" t="s">
        <v>1367</v>
      </c>
      <c r="V5" s="1091">
        <v>4</v>
      </c>
      <c r="W5" s="1092"/>
      <c r="X5" s="1092" t="s">
        <v>199</v>
      </c>
      <c r="Y5" s="1083" t="s">
        <v>1368</v>
      </c>
      <c r="Z5" s="1099">
        <v>1</v>
      </c>
      <c r="AF5" s="1085" t="s">
        <v>1369</v>
      </c>
      <c r="AH5" s="1084" t="s">
        <v>1370</v>
      </c>
      <c r="AK5" s="1084" t="s">
        <v>1371</v>
      </c>
      <c r="AM5" s="1084" t="s">
        <v>1372</v>
      </c>
      <c r="AP5" s="1095" t="s">
        <v>199</v>
      </c>
      <c r="AQ5" s="1096" t="s">
        <v>199</v>
      </c>
      <c r="AU5" s="1128" t="s">
        <v>1373</v>
      </c>
      <c r="AW5" s="1128" t="s">
        <v>1374</v>
      </c>
      <c r="AX5" s="1128" t="s">
        <v>1374</v>
      </c>
      <c r="AZ5" s="1128" t="s">
        <v>1375</v>
      </c>
      <c r="BB5" s="1128" t="s">
        <v>1376</v>
      </c>
      <c r="BC5" s="1128" t="s">
        <v>1377</v>
      </c>
      <c r="BE5" s="1128">
        <v>2003</v>
      </c>
      <c r="BF5" s="1128" t="s">
        <v>1378</v>
      </c>
      <c r="BH5" s="1076" t="s">
        <v>1379</v>
      </c>
      <c r="BJ5" s="1076" t="s">
        <v>1379</v>
      </c>
      <c r="BL5" s="1076" t="s">
        <v>1379</v>
      </c>
      <c r="BN5" s="1076" t="s">
        <v>1380</v>
      </c>
      <c r="BQ5" s="1289">
        <v>4213775</v>
      </c>
      <c r="BR5" s="1076" t="s">
        <v>1278</v>
      </c>
      <c r="BS5" s="1437"/>
      <c r="BT5" s="1289">
        <v>64236871</v>
      </c>
      <c r="BU5" s="1076" t="s">
        <v>272</v>
      </c>
      <c r="BV5" s="1078"/>
      <c r="BW5" s="1703">
        <v>4213767</v>
      </c>
      <c r="BX5" s="1701" t="s">
        <v>1381</v>
      </c>
      <c r="BZ5" s="1289">
        <v>64237509</v>
      </c>
      <c r="CA5" s="1303" t="s">
        <v>1382</v>
      </c>
    </row>
    <row customHeight="1" ht="11.25">
      <c r="A6" s="1082" t="s">
        <v>1383</v>
      </c>
      <c r="B6" s="1083">
        <v>2004</v>
      </c>
      <c r="C6" s="1083">
        <v>2026</v>
      </c>
      <c r="E6" s="1084" t="s">
        <v>1384</v>
      </c>
      <c r="F6" s="1101"/>
      <c r="H6" s="1085" t="s">
        <v>1385</v>
      </c>
      <c r="I6" s="1084" t="s">
        <v>115</v>
      </c>
      <c r="J6" s="1075" t="s">
        <v>1386</v>
      </c>
      <c r="L6" s="1087">
        <f>SUM(kind_of_control_method_filter)</f>
        <v>0</v>
      </c>
      <c r="N6" s="1100" t="s">
        <v>1387</v>
      </c>
      <c r="O6" s="1084" t="s">
        <v>1388</v>
      </c>
      <c r="R6" s="151" t="s">
        <v>489</v>
      </c>
      <c r="T6" s="1085" t="s">
        <v>1389</v>
      </c>
      <c r="U6" s="1087" t="s">
        <v>1369</v>
      </c>
      <c r="V6" s="1091">
        <v>5</v>
      </c>
      <c r="W6" s="1092"/>
      <c r="X6" s="1083" t="s">
        <v>208</v>
      </c>
      <c r="Y6" s="1083" t="s">
        <v>1390</v>
      </c>
      <c r="Z6" s="1099"/>
      <c r="AA6" s="1102"/>
      <c r="AH6" s="1084" t="s">
        <v>1391</v>
      </c>
      <c r="AK6" s="1084" t="s">
        <v>1392</v>
      </c>
      <c r="AM6" s="1084" t="s">
        <v>1393</v>
      </c>
      <c r="AP6" s="1095" t="s">
        <v>208</v>
      </c>
      <c r="AQ6" s="1096" t="s">
        <v>208</v>
      </c>
      <c r="AU6" s="1128" t="s">
        <v>1394</v>
      </c>
      <c r="AW6" s="1128" t="s">
        <v>1395</v>
      </c>
      <c r="AX6" s="1128" t="s">
        <v>1395</v>
      </c>
      <c r="BB6" s="1128" t="s">
        <v>1396</v>
      </c>
      <c r="BC6" s="1128" t="s">
        <v>1377</v>
      </c>
      <c r="BE6" s="1128">
        <v>2004</v>
      </c>
      <c r="BF6" s="1128" t="s">
        <v>1397</v>
      </c>
      <c r="BH6" s="1076" t="s">
        <v>1398</v>
      </c>
      <c r="BJ6" s="1076" t="s">
        <v>1399</v>
      </c>
      <c r="BL6" s="1076" t="s">
        <v>1399</v>
      </c>
      <c r="BN6" s="1076" t="s">
        <v>1400</v>
      </c>
      <c r="BQ6" s="1289">
        <v>4213784</v>
      </c>
      <c r="BR6" s="1303" t="s">
        <v>1309</v>
      </c>
      <c r="BS6" s="1438"/>
      <c r="BT6" s="1289">
        <v>64236872</v>
      </c>
      <c r="BU6" s="1076" t="s">
        <v>277</v>
      </c>
      <c r="BV6" s="1078"/>
      <c r="BW6" s="1703">
        <v>4213768</v>
      </c>
      <c r="BX6" s="1701" t="s">
        <v>297</v>
      </c>
      <c r="BZ6" s="1289">
        <v>64237510</v>
      </c>
      <c r="CA6" s="1076" t="s">
        <v>1401</v>
      </c>
    </row>
    <row customHeight="1" ht="11.25">
      <c r="A7" s="1082" t="s">
        <v>1402</v>
      </c>
      <c r="B7" s="1083">
        <v>2005</v>
      </c>
      <c r="E7" s="1084" t="s">
        <v>1403</v>
      </c>
      <c r="F7" s="1101"/>
      <c r="H7" s="1085" t="s">
        <v>1404</v>
      </c>
      <c r="I7" s="1084" t="s">
        <v>96</v>
      </c>
      <c r="J7" s="1084" t="s">
        <v>1405</v>
      </c>
      <c r="N7" s="1104" t="s">
        <v>1406</v>
      </c>
      <c r="O7" s="1084" t="s">
        <v>1407</v>
      </c>
      <c r="U7" s="1087" t="s">
        <v>19</v>
      </c>
      <c r="V7" s="378" t="s">
        <v>96</v>
      </c>
      <c r="W7" s="1092"/>
      <c r="X7" s="1083" t="s">
        <v>217</v>
      </c>
      <c r="Y7" s="1083" t="s">
        <v>1368</v>
      </c>
      <c r="Z7" s="1099"/>
      <c r="AA7" s="1102"/>
      <c r="AH7" s="1084" t="s">
        <v>1408</v>
      </c>
      <c r="AK7" s="1084" t="s">
        <v>1409</v>
      </c>
      <c r="AM7" s="1084" t="s">
        <v>1410</v>
      </c>
      <c r="AP7" s="1095" t="s">
        <v>217</v>
      </c>
      <c r="AQ7" s="1096" t="s">
        <v>217</v>
      </c>
      <c r="AU7" s="1128" t="s">
        <v>1411</v>
      </c>
      <c r="AW7" s="1128" t="s">
        <v>1412</v>
      </c>
      <c r="AX7" s="1128" t="s">
        <v>1412</v>
      </c>
      <c r="AZ7" s="1075" t="s">
        <v>1413</v>
      </c>
      <c r="BB7" s="1128" t="s">
        <v>1414</v>
      </c>
      <c r="BC7" s="1128" t="s">
        <v>1377</v>
      </c>
      <c r="BE7" s="1128">
        <v>2005</v>
      </c>
      <c r="BF7" s="1128" t="s">
        <v>1415</v>
      </c>
      <c r="BH7" s="1076" t="s">
        <v>1416</v>
      </c>
      <c r="BJ7" s="1076" t="s">
        <v>1398</v>
      </c>
      <c r="BL7" s="1076" t="s">
        <v>1398</v>
      </c>
      <c r="BN7" s="1076" t="s">
        <v>1417</v>
      </c>
      <c r="BQ7" s="1289">
        <v>4213781</v>
      </c>
      <c r="BR7" s="1076" t="s">
        <v>1302</v>
      </c>
      <c r="BS7" s="1437"/>
      <c r="BT7" s="1289">
        <v>64236873</v>
      </c>
      <c r="BU7" s="1076" t="s">
        <v>282</v>
      </c>
      <c r="BV7" s="1078"/>
      <c r="BW7" s="1703">
        <v>4213769</v>
      </c>
      <c r="BX7" s="1701" t="s">
        <v>1418</v>
      </c>
      <c r="BZ7" s="1289">
        <v>64237511</v>
      </c>
      <c r="CA7" s="1076" t="s">
        <v>312</v>
      </c>
    </row>
    <row customHeight="1" ht="11.25">
      <c r="A8" s="1082" t="s">
        <v>1419</v>
      </c>
      <c r="B8" s="1083">
        <v>2006</v>
      </c>
      <c r="E8" s="1084" t="s">
        <v>1420</v>
      </c>
      <c r="F8" s="1101"/>
      <c r="H8" s="1085" t="s">
        <v>1421</v>
      </c>
      <c r="I8" s="1084" t="s">
        <v>97</v>
      </c>
      <c r="J8" s="1084" t="s">
        <v>1422</v>
      </c>
      <c r="N8" s="1171" t="s">
        <v>1423</v>
      </c>
      <c r="O8" s="1084" t="s">
        <v>1424</v>
      </c>
      <c r="V8" s="378" t="s">
        <v>97</v>
      </c>
      <c r="W8" s="1092"/>
      <c r="X8" s="1083" t="s">
        <v>226</v>
      </c>
      <c r="Y8" s="1083" t="s">
        <v>1368</v>
      </c>
      <c r="Z8" s="1099"/>
      <c r="AA8" s="1102"/>
      <c r="AK8" s="1084" t="s">
        <v>1425</v>
      </c>
      <c r="AP8" s="1095" t="s">
        <v>226</v>
      </c>
      <c r="AQ8" s="1096" t="s">
        <v>226</v>
      </c>
      <c r="AU8" s="1128" t="s">
        <v>1426</v>
      </c>
      <c r="AW8" s="1128" t="s">
        <v>1427</v>
      </c>
      <c r="AX8" s="1128" t="s">
        <v>1427</v>
      </c>
      <c r="AZ8" s="1128" t="s">
        <v>1428</v>
      </c>
      <c r="BB8" s="1128" t="s">
        <v>1429</v>
      </c>
      <c r="BC8" s="1128" t="s">
        <v>1377</v>
      </c>
      <c r="BE8" s="1128">
        <v>2006</v>
      </c>
      <c r="BF8" s="1128" t="s">
        <v>1430</v>
      </c>
      <c r="BH8" s="1076" t="s">
        <v>1431</v>
      </c>
      <c r="BJ8" s="1076" t="s">
        <v>1432</v>
      </c>
      <c r="BL8" s="1076" t="s">
        <v>1432</v>
      </c>
      <c r="BN8" s="1076" t="s">
        <v>1433</v>
      </c>
      <c r="BQ8" s="1289">
        <v>4213776</v>
      </c>
      <c r="BR8" s="1076" t="s">
        <v>199</v>
      </c>
      <c r="BS8" s="1437"/>
      <c r="BT8" s="1289">
        <v>64236874</v>
      </c>
      <c r="BU8" s="1303" t="s">
        <v>1434</v>
      </c>
      <c r="BV8" s="1078"/>
      <c r="BW8" s="1703">
        <v>4213770</v>
      </c>
      <c r="BX8" s="1704" t="s">
        <v>1435</v>
      </c>
      <c r="BZ8" s="1289">
        <v>64237512</v>
      </c>
      <c r="CA8" s="1076" t="s">
        <v>307</v>
      </c>
    </row>
    <row customHeight="1" ht="11.25">
      <c r="A9" s="1082" t="s">
        <v>1436</v>
      </c>
      <c r="B9" s="1083">
        <v>2007</v>
      </c>
      <c r="E9" s="1084" t="s">
        <v>1437</v>
      </c>
      <c r="F9" s="1101"/>
      <c r="G9" s="1075" t="s">
        <v>1438</v>
      </c>
      <c r="H9" s="1075" t="s">
        <v>1439</v>
      </c>
      <c r="I9" s="1084" t="s">
        <v>116</v>
      </c>
      <c r="O9" s="1084" t="s">
        <v>1440</v>
      </c>
      <c r="V9" s="378" t="s">
        <v>116</v>
      </c>
      <c r="W9" s="1092"/>
      <c r="X9" s="1083" t="s">
        <v>232</v>
      </c>
      <c r="Y9" s="1083" t="s">
        <v>1279</v>
      </c>
      <c r="Z9" s="1099">
        <v>1</v>
      </c>
      <c r="AA9" s="1102"/>
      <c r="AK9" s="1084" t="s">
        <v>1441</v>
      </c>
      <c r="AP9" s="1095" t="s">
        <v>1442</v>
      </c>
      <c r="AQ9" s="1096" t="s">
        <v>1442</v>
      </c>
      <c r="AW9" s="1128" t="s">
        <v>1443</v>
      </c>
      <c r="AX9" s="1128" t="s">
        <v>1443</v>
      </c>
      <c r="AZ9" s="1128" t="s">
        <v>1444</v>
      </c>
      <c r="BB9" s="1128" t="s">
        <v>1445</v>
      </c>
      <c r="BC9" s="1128" t="s">
        <v>1377</v>
      </c>
      <c r="BE9" s="1128">
        <v>2007</v>
      </c>
      <c r="BF9" s="1128" t="s">
        <v>1446</v>
      </c>
      <c r="BH9" s="1076" t="s">
        <v>1447</v>
      </c>
      <c r="BJ9" s="1076" t="s">
        <v>1448</v>
      </c>
      <c r="BL9" s="1076" t="s">
        <v>1448</v>
      </c>
      <c r="BN9" s="1076" t="s">
        <v>1449</v>
      </c>
      <c r="BQ9" s="1289">
        <v>4213777</v>
      </c>
      <c r="BR9" s="1076" t="s">
        <v>208</v>
      </c>
      <c r="BS9" s="1437"/>
      <c r="BT9" s="1289">
        <v>64236875</v>
      </c>
      <c r="BU9" s="1076" t="s">
        <v>287</v>
      </c>
      <c r="BV9" s="1078"/>
      <c r="BW9" s="1698"/>
      <c r="BX9" s="1698"/>
    </row>
    <row customHeight="1" ht="11.25">
      <c r="A10" s="1082" t="s">
        <v>1450</v>
      </c>
      <c r="B10" s="1083">
        <v>2008</v>
      </c>
      <c r="E10" s="1084" t="s">
        <v>1451</v>
      </c>
      <c r="F10" s="1101"/>
      <c r="G10" s="1084" t="s">
        <v>1452</v>
      </c>
      <c r="H10" s="1084" t="s">
        <v>1453</v>
      </c>
      <c r="I10" s="1084" t="s">
        <v>103</v>
      </c>
      <c r="J10" s="1075" t="s">
        <v>1454</v>
      </c>
      <c r="K10" s="1075" t="s">
        <v>1455</v>
      </c>
      <c r="O10" s="1084" t="s">
        <v>510</v>
      </c>
      <c r="V10" s="379" t="s">
        <v>103</v>
      </c>
      <c r="W10" s="1105"/>
      <c r="X10" s="1105" t="s">
        <v>1456</v>
      </c>
      <c r="Y10" s="1106" t="s">
        <v>1457</v>
      </c>
      <c r="Z10" s="1099"/>
      <c r="AP10" s="1095" t="s">
        <v>1456</v>
      </c>
      <c r="AQ10" s="1096" t="s">
        <v>1456</v>
      </c>
      <c r="AW10" s="1128" t="s">
        <v>1458</v>
      </c>
      <c r="AX10" s="1128" t="s">
        <v>1458</v>
      </c>
      <c r="AZ10" s="1128" t="s">
        <v>1459</v>
      </c>
      <c r="BB10" s="1128" t="s">
        <v>1460</v>
      </c>
      <c r="BC10" s="1128" t="s">
        <v>1377</v>
      </c>
      <c r="BE10" s="1128">
        <v>2008</v>
      </c>
      <c r="BF10" s="1128" t="s">
        <v>1461</v>
      </c>
      <c r="BH10" s="1076" t="s">
        <v>1462</v>
      </c>
      <c r="BJ10" s="1076" t="s">
        <v>1463</v>
      </c>
      <c r="BL10" s="1076" t="s">
        <v>1463</v>
      </c>
      <c r="BN10" s="1076" t="s">
        <v>1464</v>
      </c>
      <c r="BQ10" s="1289">
        <v>4213778</v>
      </c>
      <c r="BR10" s="1076" t="s">
        <v>217</v>
      </c>
      <c r="BS10" s="1437"/>
      <c r="BT10" s="1289">
        <v>64236876</v>
      </c>
      <c r="BU10" s="1076" t="s">
        <v>267</v>
      </c>
      <c r="BV10" s="1078"/>
      <c r="BW10" s="1698"/>
      <c r="BX10" s="1698"/>
    </row>
    <row customHeight="1" ht="11.25">
      <c r="A11" s="1082" t="s">
        <v>1465</v>
      </c>
      <c r="B11" s="1083">
        <v>2009</v>
      </c>
      <c r="E11" s="1084" t="s">
        <v>1466</v>
      </c>
      <c r="F11" s="1101"/>
      <c r="G11" s="1084" t="s">
        <v>1467</v>
      </c>
      <c r="H11" s="1084" t="s">
        <v>1468</v>
      </c>
      <c r="I11" s="1084" t="s">
        <v>152</v>
      </c>
      <c r="J11" s="1085" t="s">
        <v>1469</v>
      </c>
      <c r="K11" s="1107" t="s">
        <v>1470</v>
      </c>
      <c r="O11" s="1085" t="s">
        <v>1471</v>
      </c>
      <c r="V11" s="378" t="s">
        <v>152</v>
      </c>
      <c r="W11" s="283"/>
      <c r="X11" s="1092" t="s">
        <v>1442</v>
      </c>
      <c r="Y11" s="1083" t="s">
        <v>1472</v>
      </c>
      <c r="Z11" s="1099"/>
      <c r="AP11" s="1095" t="s">
        <v>232</v>
      </c>
      <c r="AQ11" s="1097" t="s">
        <v>232</v>
      </c>
      <c r="AW11" s="1128" t="s">
        <v>1473</v>
      </c>
      <c r="AX11" s="1128" t="s">
        <v>1473</v>
      </c>
      <c r="AZ11" s="1128" t="s">
        <v>1474</v>
      </c>
      <c r="BB11" s="1128" t="s">
        <v>1475</v>
      </c>
      <c r="BC11" s="1128" t="s">
        <v>1377</v>
      </c>
      <c r="BE11" s="1128">
        <v>2009</v>
      </c>
      <c r="BF11" s="1128" t="s">
        <v>1476</v>
      </c>
      <c r="BH11" s="1076" t="s">
        <v>1477</v>
      </c>
      <c r="BJ11" s="1076" t="s">
        <v>1447</v>
      </c>
      <c r="BL11" s="1076" t="s">
        <v>1447</v>
      </c>
      <c r="BN11" s="1076" t="s">
        <v>1478</v>
      </c>
      <c r="BQ11" s="1289">
        <v>4213780</v>
      </c>
      <c r="BR11" s="1076" t="s">
        <v>226</v>
      </c>
      <c r="BS11" s="1437"/>
      <c r="BW11" s="1698"/>
      <c r="BX11" s="1698"/>
    </row>
    <row customHeight="1" ht="11.25">
      <c r="A12" s="1082" t="s">
        <v>1479</v>
      </c>
      <c r="B12" s="1083">
        <v>2010</v>
      </c>
      <c r="E12" s="1084" t="s">
        <v>1480</v>
      </c>
      <c r="F12" s="1101"/>
      <c r="G12" s="1084" t="s">
        <v>1468</v>
      </c>
      <c r="I12" s="1084" t="s">
        <v>153</v>
      </c>
      <c r="J12" s="1085" t="s">
        <v>1481</v>
      </c>
      <c r="K12" s="1107" t="s">
        <v>1482</v>
      </c>
      <c r="O12" s="1085" t="s">
        <v>489</v>
      </c>
      <c r="V12" s="378" t="s">
        <v>153</v>
      </c>
      <c r="W12" s="1097"/>
      <c r="X12" s="1092" t="s">
        <v>1483</v>
      </c>
      <c r="Y12" s="1083" t="s">
        <v>1279</v>
      </c>
      <c r="AP12" s="1095"/>
      <c r="AW12" s="1128" t="s">
        <v>152</v>
      </c>
      <c r="AX12" s="1128" t="s">
        <v>152</v>
      </c>
      <c r="AZ12" s="1128" t="s">
        <v>1484</v>
      </c>
      <c r="BB12" s="1128" t="s">
        <v>1485</v>
      </c>
      <c r="BC12" s="1128" t="s">
        <v>1377</v>
      </c>
      <c r="BE12" s="1128">
        <v>2010</v>
      </c>
      <c r="BF12" s="1128" t="s">
        <v>1486</v>
      </c>
      <c r="BH12" s="1076" t="s">
        <v>1487</v>
      </c>
      <c r="BJ12" s="1076" t="s">
        <v>1488</v>
      </c>
      <c r="BL12" s="1076" t="s">
        <v>1488</v>
      </c>
      <c r="BN12" s="1076" t="s">
        <v>1489</v>
      </c>
      <c r="BQ12" s="1289">
        <v>4213779</v>
      </c>
      <c r="BR12" s="1076" t="s">
        <v>1442</v>
      </c>
      <c r="BS12" s="1437"/>
      <c r="BT12" s="1078"/>
      <c r="BU12" s="1078"/>
      <c r="BV12" s="1078"/>
      <c r="BW12" s="1698"/>
      <c r="BX12" s="1698"/>
    </row>
    <row customHeight="1" ht="11.25">
      <c r="A13" s="1082" t="s">
        <v>1490</v>
      </c>
      <c r="B13" s="1083">
        <v>2011</v>
      </c>
      <c r="E13" s="1084" t="s">
        <v>1491</v>
      </c>
      <c r="F13" s="1101"/>
      <c r="I13" s="1084" t="s">
        <v>154</v>
      </c>
      <c r="K13" s="1107" t="s">
        <v>1441</v>
      </c>
      <c r="V13" s="378" t="s">
        <v>154</v>
      </c>
      <c r="W13" s="1097"/>
      <c r="X13" s="1097"/>
      <c r="Y13" s="1097"/>
      <c r="AW13" s="1128" t="s">
        <v>153</v>
      </c>
      <c r="AX13" s="1128" t="s">
        <v>153</v>
      </c>
      <c r="BB13" s="1128" t="s">
        <v>1492</v>
      </c>
      <c r="BC13" s="1128" t="s">
        <v>1493</v>
      </c>
      <c r="BE13" s="1128">
        <v>2011</v>
      </c>
      <c r="BF13" s="1128" t="s">
        <v>1494</v>
      </c>
      <c r="BH13" s="1076" t="s">
        <v>1495</v>
      </c>
      <c r="BJ13" s="1076" t="s">
        <v>1477</v>
      </c>
      <c r="BL13" s="1076" t="s">
        <v>1477</v>
      </c>
      <c r="BN13" s="1076" t="s">
        <v>1496</v>
      </c>
      <c r="BQ13" s="1289">
        <v>4213783</v>
      </c>
      <c r="BR13" s="1076" t="s">
        <v>1456</v>
      </c>
      <c r="BS13" s="1437"/>
      <c r="BT13" s="1078"/>
      <c r="BU13" s="1078"/>
      <c r="BV13" s="1078"/>
      <c r="BW13" s="1702"/>
      <c r="BX13" s="1698"/>
    </row>
    <row customHeight="1" ht="11.25">
      <c r="A14" s="1082" t="s">
        <v>16</v>
      </c>
      <c r="B14" s="1083">
        <v>2012</v>
      </c>
      <c r="I14" s="1084" t="s">
        <v>155</v>
      </c>
      <c r="J14" s="1075" t="s">
        <v>1497</v>
      </c>
      <c r="N14" s="1075" t="s">
        <v>1498</v>
      </c>
      <c r="V14" s="1091">
        <v>13</v>
      </c>
      <c r="W14" s="1092"/>
      <c r="X14" s="1092" t="s">
        <v>1309</v>
      </c>
      <c r="Y14" s="1083" t="s">
        <v>1279</v>
      </c>
      <c r="AW14" s="1128" t="s">
        <v>154</v>
      </c>
      <c r="AX14" s="1128" t="s">
        <v>154</v>
      </c>
      <c r="AZ14" s="1075" t="s">
        <v>1499</v>
      </c>
      <c r="BB14" s="1128" t="s">
        <v>1500</v>
      </c>
      <c r="BC14" s="1128" t="s">
        <v>1493</v>
      </c>
      <c r="BE14" s="1128">
        <v>2012</v>
      </c>
      <c r="BH14" s="1076" t="s">
        <v>1417</v>
      </c>
      <c r="BJ14" s="1225" t="s">
        <v>1501</v>
      </c>
      <c r="BL14" s="1225" t="s">
        <v>1501</v>
      </c>
      <c r="BN14" s="1076" t="s">
        <v>1502</v>
      </c>
      <c r="BQ14" s="1289">
        <v>4213782</v>
      </c>
      <c r="BR14" s="1076" t="s">
        <v>232</v>
      </c>
      <c r="BS14" s="1437"/>
      <c r="BT14" s="1078"/>
      <c r="BU14" s="1078"/>
      <c r="BV14" s="1078"/>
      <c r="BW14" s="1702"/>
      <c r="BX14" s="1698"/>
    </row>
    <row customHeight="1" ht="19.5">
      <c r="A15" s="1082" t="s">
        <v>1503</v>
      </c>
      <c r="B15" s="1083">
        <v>2013</v>
      </c>
      <c r="E15" s="1706" t="s">
        <v>1504</v>
      </c>
      <c r="G15" s="1075" t="s">
        <v>1505</v>
      </c>
      <c r="H15" s="1075" t="s">
        <v>1506</v>
      </c>
      <c r="I15" s="1086" t="s">
        <v>156</v>
      </c>
      <c r="J15" s="1097" t="s">
        <v>632</v>
      </c>
      <c r="N15" s="1166" t="s">
        <v>1507</v>
      </c>
      <c r="X15" s="1095"/>
      <c r="AW15" s="1128" t="s">
        <v>155</v>
      </c>
      <c r="AX15" s="1128" t="s">
        <v>155</v>
      </c>
      <c r="AZ15" s="1128" t="s">
        <v>1428</v>
      </c>
      <c r="BB15" s="1128" t="s">
        <v>1508</v>
      </c>
      <c r="BC15" s="1128" t="s">
        <v>1493</v>
      </c>
      <c r="BE15" s="1128">
        <v>2013</v>
      </c>
      <c r="BH15" s="1076" t="s">
        <v>1433</v>
      </c>
      <c r="BJ15" s="1225" t="s">
        <v>1509</v>
      </c>
      <c r="BL15" s="1225" t="s">
        <v>1509</v>
      </c>
      <c r="BN15" s="1076" t="s">
        <v>1510</v>
      </c>
      <c r="BR15" s="1078"/>
      <c r="BS15" s="1439"/>
      <c r="BT15" s="1078"/>
      <c r="BU15" s="1078"/>
      <c r="BV15" s="1078"/>
      <c r="BW15" s="1702"/>
      <c r="BX15" s="1698"/>
    </row>
    <row customHeight="1" ht="21">
      <c r="A16" s="1878" t="s">
        <v>1511</v>
      </c>
      <c r="B16" s="1083">
        <v>2014</v>
      </c>
      <c r="E16" s="1707" t="s">
        <v>1512</v>
      </c>
      <c r="G16" s="1084" t="s">
        <v>1513</v>
      </c>
      <c r="H16" s="1084" t="s">
        <v>1514</v>
      </c>
      <c r="I16" s="1086" t="s">
        <v>1515</v>
      </c>
      <c r="J16" s="1097" t="s">
        <v>605</v>
      </c>
      <c r="N16" s="1166" t="s">
        <v>1516</v>
      </c>
      <c r="AW16" s="1128" t="s">
        <v>156</v>
      </c>
      <c r="AX16" s="1128" t="s">
        <v>156</v>
      </c>
      <c r="AZ16" s="1128" t="s">
        <v>1444</v>
      </c>
      <c r="BB16" s="1128" t="s">
        <v>1517</v>
      </c>
      <c r="BC16" s="1128" t="s">
        <v>1493</v>
      </c>
      <c r="BE16" s="1128">
        <v>2014</v>
      </c>
      <c r="BH16" s="1076" t="s">
        <v>1449</v>
      </c>
      <c r="BJ16" s="1225" t="s">
        <v>1518</v>
      </c>
      <c r="BL16" s="1225" t="s">
        <v>1518</v>
      </c>
      <c r="BN16" s="1076" t="s">
        <v>1519</v>
      </c>
      <c r="BR16" s="1078"/>
      <c r="BS16" s="1439"/>
      <c r="BT16" s="1078"/>
      <c r="BU16" s="1078"/>
      <c r="BV16" s="1078"/>
      <c r="BW16" s="1702"/>
      <c r="BX16" s="1698"/>
    </row>
    <row customHeight="1" ht="21">
      <c r="A17" s="1082" t="s">
        <v>1520</v>
      </c>
      <c r="B17" s="1083">
        <v>2015</v>
      </c>
      <c r="G17" s="1084" t="s">
        <v>1468</v>
      </c>
      <c r="H17" s="1084" t="s">
        <v>1468</v>
      </c>
      <c r="I17" s="1084" t="s">
        <v>1521</v>
      </c>
      <c r="N17" s="1166" t="s">
        <v>1522</v>
      </c>
      <c r="X17" s="1095"/>
      <c r="AW17" s="1128" t="s">
        <v>1515</v>
      </c>
      <c r="AX17" s="1128" t="s">
        <v>1515</v>
      </c>
      <c r="AZ17" s="1128" t="s">
        <v>1523</v>
      </c>
      <c r="BB17" s="1128" t="s">
        <v>1524</v>
      </c>
      <c r="BC17" s="1128" t="s">
        <v>1377</v>
      </c>
      <c r="BE17" s="1128">
        <v>2015</v>
      </c>
      <c r="BH17" s="1076" t="s">
        <v>1464</v>
      </c>
      <c r="BJ17" s="1225" t="s">
        <v>1525</v>
      </c>
      <c r="BL17" s="1225" t="s">
        <v>1525</v>
      </c>
      <c r="BN17" s="1076" t="s">
        <v>1526</v>
      </c>
      <c r="BR17" s="1075" t="s">
        <v>1320</v>
      </c>
      <c r="BS17" s="1436"/>
      <c r="BU17" s="1075" t="s">
        <v>1527</v>
      </c>
      <c r="BV17" s="1078"/>
      <c r="BW17" s="1698"/>
      <c r="BX17" s="1700" t="s">
        <v>1528</v>
      </c>
      <c r="CA17" s="1075" t="s">
        <v>1529</v>
      </c>
      <c r="CD17" s="1075" t="s">
        <v>1530</v>
      </c>
    </row>
    <row customHeight="1" ht="21">
      <c r="A18" s="1082" t="s">
        <v>1531</v>
      </c>
      <c r="B18" s="1083">
        <v>2016</v>
      </c>
      <c r="E18" s="2013" t="s">
        <v>1532</v>
      </c>
      <c r="I18" s="1084" t="s">
        <v>1533</v>
      </c>
      <c r="N18" s="1166" t="s">
        <v>1534</v>
      </c>
      <c r="X18" s="1095"/>
      <c r="AW18" s="1128" t="s">
        <v>1521</v>
      </c>
      <c r="AX18" s="1128" t="s">
        <v>1521</v>
      </c>
      <c r="BB18" s="1128" t="s">
        <v>1535</v>
      </c>
      <c r="BC18" s="1128" t="s">
        <v>1377</v>
      </c>
      <c r="BE18" s="1128">
        <v>2016</v>
      </c>
      <c r="BH18" s="1076" t="s">
        <v>1478</v>
      </c>
      <c r="BJ18" s="1225" t="s">
        <v>1536</v>
      </c>
      <c r="BL18" s="1225" t="s">
        <v>1536</v>
      </c>
      <c r="BN18" s="1076" t="s">
        <v>1537</v>
      </c>
      <c r="BQ18" s="1440" t="s">
        <v>1350</v>
      </c>
      <c r="BR18" s="1167" t="s">
        <v>1351</v>
      </c>
      <c r="BS18" s="282"/>
      <c r="BT18" s="1440" t="s">
        <v>1538</v>
      </c>
      <c r="BU18" s="1167" t="s">
        <v>1539</v>
      </c>
      <c r="BV18" s="1078"/>
      <c r="BW18" s="1705" t="s">
        <v>1540</v>
      </c>
      <c r="BX18" s="1699" t="s">
        <v>1541</v>
      </c>
      <c r="BZ18" s="1440" t="s">
        <v>1542</v>
      </c>
      <c r="CA18" s="1167" t="s">
        <v>1543</v>
      </c>
      <c r="CC18" s="1440" t="s">
        <v>1544</v>
      </c>
      <c r="CD18" s="1167" t="s">
        <v>1545</v>
      </c>
    </row>
    <row customHeight="1" ht="21">
      <c r="A19" s="1878" t="s">
        <v>1546</v>
      </c>
      <c r="B19" s="1083">
        <v>2017</v>
      </c>
      <c r="E19" s="1082" t="s">
        <v>163</v>
      </c>
      <c r="I19" s="1084" t="s">
        <v>1547</v>
      </c>
      <c r="N19" s="1166" t="s">
        <v>1548</v>
      </c>
      <c r="X19" s="1095"/>
      <c r="AW19" s="1128" t="s">
        <v>1533</v>
      </c>
      <c r="AX19" s="1128" t="s">
        <v>1533</v>
      </c>
      <c r="AZ19" s="1075" t="s">
        <v>1549</v>
      </c>
      <c r="BB19" s="1128" t="s">
        <v>1550</v>
      </c>
      <c r="BC19" s="1128" t="s">
        <v>1377</v>
      </c>
      <c r="BE19" s="1128">
        <v>2017</v>
      </c>
      <c r="BH19" s="1076" t="s">
        <v>1551</v>
      </c>
      <c r="BJ19" s="1225" t="s">
        <v>1552</v>
      </c>
      <c r="BL19" s="1225" t="s">
        <v>1552</v>
      </c>
      <c r="BQ19" s="1289">
        <v>4190064</v>
      </c>
      <c r="BR19" s="1076" t="s">
        <v>1553</v>
      </c>
      <c r="BS19" s="1437"/>
      <c r="BT19" s="1289">
        <v>4189671</v>
      </c>
      <c r="BU19" s="1076" t="s">
        <v>1554</v>
      </c>
      <c r="BV19" s="1078"/>
      <c r="BW19" s="1703">
        <v>4189706</v>
      </c>
      <c r="BX19" s="1701" t="s">
        <v>1555</v>
      </c>
      <c r="BZ19" s="1289">
        <v>4189714</v>
      </c>
      <c r="CA19" s="1076" t="s">
        <v>1556</v>
      </c>
      <c r="CC19" s="1289">
        <v>4189708</v>
      </c>
      <c r="CD19" s="1076" t="s">
        <v>1557</v>
      </c>
    </row>
    <row customHeight="1" ht="21">
      <c r="A20" s="1082" t="s">
        <v>1558</v>
      </c>
      <c r="B20" s="1083">
        <v>2018</v>
      </c>
      <c r="E20" s="1082" t="s">
        <v>1309</v>
      </c>
      <c r="I20" s="1084" t="s">
        <v>1559</v>
      </c>
      <c r="N20" s="1166" t="s">
        <v>1560</v>
      </c>
      <c r="AW20" s="1128" t="s">
        <v>1547</v>
      </c>
      <c r="AX20" s="1128" t="s">
        <v>1547</v>
      </c>
      <c r="AZ20" s="1128" t="s">
        <v>1561</v>
      </c>
      <c r="BB20" s="1128" t="s">
        <v>1562</v>
      </c>
      <c r="BC20" s="1128" t="s">
        <v>1493</v>
      </c>
      <c r="BE20" s="1128">
        <v>2018</v>
      </c>
      <c r="BH20" s="1076" t="s">
        <v>1489</v>
      </c>
      <c r="BJ20" s="1076" t="s">
        <v>1417</v>
      </c>
      <c r="BL20" s="1076" t="s">
        <v>1417</v>
      </c>
      <c r="BQ20" s="1289">
        <v>4190065</v>
      </c>
      <c r="BR20" s="1076" t="s">
        <v>1563</v>
      </c>
      <c r="BS20" s="1437"/>
      <c r="BT20" s="1289">
        <v>4189672</v>
      </c>
      <c r="BU20" s="1076" t="s">
        <v>1564</v>
      </c>
      <c r="BV20" s="1078"/>
      <c r="BW20" s="1703">
        <v>4189705</v>
      </c>
      <c r="BX20" s="1701" t="s">
        <v>1565</v>
      </c>
      <c r="BZ20" s="1289">
        <v>4189713</v>
      </c>
      <c r="CA20" s="1076" t="s">
        <v>1565</v>
      </c>
      <c r="CC20" s="1289">
        <v>4189709</v>
      </c>
      <c r="CD20" s="1076" t="s">
        <v>1566</v>
      </c>
    </row>
    <row customHeight="1" ht="21">
      <c r="A21" s="1082" t="s">
        <v>1567</v>
      </c>
      <c r="B21" s="1083">
        <v>2019</v>
      </c>
      <c r="I21" s="1084" t="s">
        <v>1568</v>
      </c>
      <c r="N21" s="1166" t="s">
        <v>1569</v>
      </c>
      <c r="AW21" s="1128" t="s">
        <v>1559</v>
      </c>
      <c r="AX21" s="1128" t="s">
        <v>1559</v>
      </c>
      <c r="AZ21" s="1128" t="s">
        <v>1570</v>
      </c>
      <c r="BB21" s="1128" t="s">
        <v>1571</v>
      </c>
      <c r="BC21" s="1128" t="s">
        <v>1377</v>
      </c>
      <c r="BE21" s="1128">
        <v>2019</v>
      </c>
      <c r="BH21" s="1076" t="s">
        <v>1496</v>
      </c>
      <c r="BJ21" s="1076" t="s">
        <v>1433</v>
      </c>
      <c r="BL21" s="1076" t="s">
        <v>1433</v>
      </c>
      <c r="BQ21" s="1289">
        <v>4190066</v>
      </c>
      <c r="BR21" s="1076" t="s">
        <v>1572</v>
      </c>
      <c r="BS21" s="1437"/>
      <c r="BT21" s="1289">
        <v>4189673</v>
      </c>
      <c r="BU21" s="1076" t="s">
        <v>1573</v>
      </c>
      <c r="BV21" s="1078"/>
      <c r="BW21" s="1703">
        <v>4189707</v>
      </c>
      <c r="BX21" s="1701" t="s">
        <v>1574</v>
      </c>
      <c r="BZ21" s="1289">
        <v>4189712</v>
      </c>
      <c r="CA21" s="1076" t="s">
        <v>1575</v>
      </c>
      <c r="CC21" s="1289">
        <v>4189710</v>
      </c>
      <c r="CD21" s="1076" t="s">
        <v>1576</v>
      </c>
    </row>
    <row customHeight="1" ht="21">
      <c r="A22" s="1082" t="s">
        <v>1577</v>
      </c>
      <c r="B22" s="1083">
        <v>2020</v>
      </c>
      <c r="N22" s="1166" t="s">
        <v>1578</v>
      </c>
      <c r="AW22" s="1128" t="s">
        <v>1568</v>
      </c>
      <c r="AX22" s="1128" t="s">
        <v>1568</v>
      </c>
      <c r="AZ22" s="1128" t="s">
        <v>1579</v>
      </c>
      <c r="BB22" s="1128" t="s">
        <v>1580</v>
      </c>
      <c r="BC22" s="1128" t="s">
        <v>1377</v>
      </c>
      <c r="BE22" s="1128">
        <v>2020</v>
      </c>
      <c r="BH22" s="1076" t="s">
        <v>1502</v>
      </c>
      <c r="BJ22" s="1076" t="s">
        <v>1449</v>
      </c>
      <c r="BL22" s="1076" t="s">
        <v>1449</v>
      </c>
      <c r="BQ22" s="1289">
        <v>4190067</v>
      </c>
      <c r="BR22" s="1076" t="s">
        <v>1581</v>
      </c>
      <c r="BS22" s="1437"/>
      <c r="BT22" s="1289">
        <v>4189674</v>
      </c>
      <c r="BU22" s="1076" t="s">
        <v>1582</v>
      </c>
      <c r="BV22" s="1078"/>
      <c r="BW22" s="1078"/>
      <c r="CC22" s="1289">
        <v>4189711</v>
      </c>
      <c r="CD22" s="1076" t="s">
        <v>336</v>
      </c>
    </row>
    <row customHeight="1" ht="21">
      <c r="A23" s="1082" t="s">
        <v>1583</v>
      </c>
      <c r="B23" s="1083">
        <v>2021</v>
      </c>
      <c r="AW23" s="1128" t="s">
        <v>1584</v>
      </c>
      <c r="AX23" s="1128" t="s">
        <v>1584</v>
      </c>
      <c r="AZ23" s="1128" t="s">
        <v>1585</v>
      </c>
      <c r="BB23" s="1128" t="s">
        <v>1586</v>
      </c>
      <c r="BC23" s="1128" t="s">
        <v>1289</v>
      </c>
      <c r="BE23" s="1128">
        <v>2021</v>
      </c>
      <c r="BH23" s="1076" t="s">
        <v>1510</v>
      </c>
      <c r="BJ23" s="1076" t="s">
        <v>1464</v>
      </c>
      <c r="BL23" s="1076" t="s">
        <v>1464</v>
      </c>
      <c r="BQ23" s="1289">
        <v>4190068</v>
      </c>
      <c r="BR23" s="1076" t="s">
        <v>1587</v>
      </c>
      <c r="BS23" s="1437"/>
      <c r="BT23" s="1289">
        <v>4189675</v>
      </c>
      <c r="BU23" s="1076" t="s">
        <v>1588</v>
      </c>
      <c r="BV23" s="1078"/>
      <c r="BW23" s="1078"/>
      <c r="CC23" s="1289">
        <v>5110778</v>
      </c>
      <c r="CD23" s="1076" t="s">
        <v>1589</v>
      </c>
    </row>
    <row customHeight="1" ht="21">
      <c r="A24" s="1082" t="s">
        <v>1590</v>
      </c>
      <c r="B24" s="1083">
        <v>2022</v>
      </c>
      <c r="AW24" s="1128" t="s">
        <v>1591</v>
      </c>
      <c r="AX24" s="1128" t="s">
        <v>1591</v>
      </c>
      <c r="AZ24" s="1128" t="s">
        <v>1592</v>
      </c>
      <c r="BB24" s="1128" t="s">
        <v>1593</v>
      </c>
      <c r="BC24" s="1128" t="s">
        <v>1594</v>
      </c>
      <c r="BE24" s="1128">
        <v>2022</v>
      </c>
      <c r="BH24" s="1076" t="s">
        <v>1519</v>
      </c>
      <c r="BJ24" s="1076" t="s">
        <v>1478</v>
      </c>
      <c r="BL24" s="1076" t="s">
        <v>1478</v>
      </c>
      <c r="BQ24" s="1289">
        <v>4190069</v>
      </c>
      <c r="BR24" s="1076" t="s">
        <v>1595</v>
      </c>
      <c r="BS24" s="1437"/>
      <c r="BT24" s="1289">
        <v>4189676</v>
      </c>
      <c r="BU24" s="1076" t="s">
        <v>1596</v>
      </c>
      <c r="BV24" s="1078"/>
      <c r="BW24" s="1078"/>
      <c r="CC24" s="1289">
        <v>25575374</v>
      </c>
      <c r="CD24" s="1076" t="s">
        <v>1597</v>
      </c>
    </row>
    <row customHeight="1" ht="11.25">
      <c r="A25" s="1082" t="s">
        <v>1598</v>
      </c>
      <c r="B25" s="1083">
        <v>2023</v>
      </c>
      <c r="AW25" s="1128" t="s">
        <v>1599</v>
      </c>
      <c r="AX25" s="1128" t="s">
        <v>1599</v>
      </c>
      <c r="AZ25" s="1128" t="s">
        <v>1600</v>
      </c>
      <c r="BB25" s="1128" t="s">
        <v>1601</v>
      </c>
      <c r="BC25" s="1128" t="s">
        <v>1594</v>
      </c>
      <c r="BE25" s="1128">
        <v>2023</v>
      </c>
      <c r="BH25" s="1076" t="s">
        <v>1526</v>
      </c>
      <c r="BJ25" s="1076" t="s">
        <v>1551</v>
      </c>
      <c r="BL25" s="1076" t="s">
        <v>1551</v>
      </c>
      <c r="BQ25" s="1289">
        <v>4190070</v>
      </c>
      <c r="BR25" s="1076" t="s">
        <v>1602</v>
      </c>
      <c r="BS25" s="1437"/>
      <c r="BT25" s="1289">
        <v>4189677</v>
      </c>
      <c r="BU25" s="1076" t="s">
        <v>1603</v>
      </c>
      <c r="BV25" s="1078"/>
      <c r="BW25" s="1078"/>
    </row>
    <row customHeight="1" ht="11.25">
      <c r="A26" s="1082" t="s">
        <v>1604</v>
      </c>
      <c r="B26" s="1083">
        <v>2024</v>
      </c>
      <c r="J26" s="1739" t="s">
        <v>1605</v>
      </c>
      <c r="AX26" s="1128" t="s">
        <v>1606</v>
      </c>
      <c r="AZ26" s="1128" t="s">
        <v>1471</v>
      </c>
      <c r="BB26" s="1128" t="s">
        <v>1607</v>
      </c>
      <c r="BC26" s="1128" t="s">
        <v>1594</v>
      </c>
      <c r="BE26" s="1128">
        <v>2024</v>
      </c>
      <c r="BH26" s="1076" t="s">
        <v>1537</v>
      </c>
      <c r="BJ26" s="1076" t="s">
        <v>1489</v>
      </c>
      <c r="BL26" s="1076" t="s">
        <v>1489</v>
      </c>
      <c r="BQ26" s="1289">
        <v>4190071</v>
      </c>
      <c r="BR26" s="1076" t="s">
        <v>1608</v>
      </c>
      <c r="BS26" s="1437"/>
      <c r="BV26" s="1078"/>
      <c r="BW26" s="1078"/>
    </row>
    <row customHeight="1" ht="11.25">
      <c r="A27" s="1082" t="s">
        <v>1609</v>
      </c>
      <c r="B27" s="1083">
        <v>2025</v>
      </c>
      <c r="J27" s="184" t="s">
        <v>175</v>
      </c>
      <c r="AX27" s="1128" t="s">
        <v>1610</v>
      </c>
      <c r="BB27" s="1128" t="s">
        <v>1611</v>
      </c>
      <c r="BC27" s="1128" t="s">
        <v>1594</v>
      </c>
      <c r="BE27" s="1128">
        <v>2025</v>
      </c>
      <c r="BH27" s="1078" t="s">
        <v>28</v>
      </c>
      <c r="BJ27" s="1076" t="s">
        <v>1496</v>
      </c>
      <c r="BL27" s="1076" t="s">
        <v>1496</v>
      </c>
      <c r="BN27" s="1078" t="s">
        <v>28</v>
      </c>
      <c r="BQ27" s="1289">
        <v>4190072</v>
      </c>
      <c r="BR27" s="1076" t="s">
        <v>1612</v>
      </c>
      <c r="BS27" s="1437"/>
      <c r="BV27" s="1078"/>
      <c r="BW27" s="1078"/>
    </row>
    <row customHeight="1" ht="11.25">
      <c r="A28" s="1082" t="s">
        <v>1613</v>
      </c>
      <c r="D28" s="1109"/>
      <c r="E28" s="1110"/>
      <c r="F28" s="1110"/>
      <c r="H28" s="1111" t="s">
        <v>1614</v>
      </c>
      <c r="AX28" s="1128" t="s">
        <v>1615</v>
      </c>
      <c r="AZ28" s="1075" t="s">
        <v>1616</v>
      </c>
      <c r="BB28" s="1128" t="s">
        <v>1617</v>
      </c>
      <c r="BC28" s="1128" t="s">
        <v>1618</v>
      </c>
      <c r="BE28" s="1128">
        <v>2026</v>
      </c>
      <c r="BH28" s="1078" t="s">
        <v>28</v>
      </c>
      <c r="BJ28" s="1076" t="s">
        <v>1502</v>
      </c>
      <c r="BL28" s="1076" t="s">
        <v>1502</v>
      </c>
      <c r="BN28" s="1078" t="s">
        <v>28</v>
      </c>
      <c r="BQ28" s="1289">
        <v>4190073</v>
      </c>
      <c r="BR28" s="1076" t="s">
        <v>1619</v>
      </c>
      <c r="BS28" s="1437"/>
      <c r="BV28" s="1078"/>
      <c r="BW28" s="1078"/>
    </row>
    <row customHeight="1" ht="11.25">
      <c r="A29" s="1082" t="s">
        <v>1620</v>
      </c>
      <c r="D29" s="1112" t="s">
        <v>1621</v>
      </c>
      <c r="E29" s="1113" t="str">
        <f>IF(TEMPLATE_GROUP="","",INDEX(StartDateList,MATCH(TEMPLATE_GROUP,CodeTemplateList,0),1))</f>
        <v>01.01.2024</v>
      </c>
      <c r="F29" s="1113" t="str">
        <f>IF(TEMPLATE_GROUP="","",INDEX(EndDateList,MATCH(TEMPLATE_GROUP,CodeTemplateList,0),1))</f>
        <v>31.12.2028</v>
      </c>
      <c r="H29" s="1114" t="s">
        <v>1622</v>
      </c>
      <c r="AX29" s="1128" t="s">
        <v>1623</v>
      </c>
      <c r="AZ29" s="1128" t="s">
        <v>494</v>
      </c>
      <c r="BB29" s="1128" t="s">
        <v>1471</v>
      </c>
      <c r="BC29" s="1099"/>
      <c r="BE29" s="1128">
        <v>2027</v>
      </c>
      <c r="BJ29" s="1076" t="s">
        <v>1510</v>
      </c>
      <c r="BL29" s="1076" t="s">
        <v>1510</v>
      </c>
    </row>
    <row customHeight="1" ht="11.25">
      <c r="A30" s="1082" t="s">
        <v>1624</v>
      </c>
      <c r="D30" s="1115"/>
      <c r="E30" s="1116"/>
      <c r="F30" s="1116"/>
      <c r="AX30" s="1128" t="s">
        <v>1625</v>
      </c>
      <c r="AZ30" s="1128" t="s">
        <v>493</v>
      </c>
      <c r="BE30" s="1128">
        <v>2028</v>
      </c>
      <c r="BJ30" s="1076" t="s">
        <v>1626</v>
      </c>
      <c r="BL30" s="1076" t="s">
        <v>1626</v>
      </c>
    </row>
    <row customHeight="1" ht="12.75">
      <c r="A31" s="1082" t="s">
        <v>1627</v>
      </c>
      <c r="D31" s="1109"/>
      <c r="E31" s="1110"/>
      <c r="F31" s="1110"/>
      <c r="H31" s="1117"/>
      <c r="AX31" s="1128" t="s">
        <v>1628</v>
      </c>
      <c r="AZ31" s="1128" t="s">
        <v>491</v>
      </c>
      <c r="BE31" s="1128">
        <v>2029</v>
      </c>
      <c r="BJ31" s="1076" t="s">
        <v>1629</v>
      </c>
      <c r="BL31" s="1076" t="s">
        <v>1629</v>
      </c>
    </row>
    <row customHeight="1" ht="11.25">
      <c r="A32" s="1082" t="s">
        <v>1630</v>
      </c>
      <c r="D32" s="1112" t="s">
        <v>1631</v>
      </c>
      <c r="E32" s="1113" t="str">
        <f>IF(TEMPLATE_GROUP="","",INDEX(StartDateList,MATCH(TEMPLATE_GROUP,CodeTemplateList,0),1))</f>
        <v>01.01.2024</v>
      </c>
      <c r="F32" s="1113" t="str">
        <f>IF(TEMPLATE_GROUP="","",INDEX(EndDateList,MATCH(TEMPLATE_GROUP,CodeTemplateList,0),1))</f>
        <v>31.12.2028</v>
      </c>
      <c r="H32" s="1118" t="s">
        <v>1632</v>
      </c>
      <c r="O32" s="1082" t="s">
        <v>490</v>
      </c>
      <c r="AX32" s="1128" t="s">
        <v>1633</v>
      </c>
      <c r="AZ32" s="1128" t="s">
        <v>496</v>
      </c>
      <c r="BE32" s="1128">
        <v>2030</v>
      </c>
      <c r="BJ32" s="1076" t="s">
        <v>1519</v>
      </c>
      <c r="BL32" s="1076" t="s">
        <v>1519</v>
      </c>
    </row>
    <row customHeight="1" ht="11.25">
      <c r="A33" s="1082" t="s">
        <v>1634</v>
      </c>
      <c r="O33" s="1082" t="s">
        <v>1298</v>
      </c>
      <c r="AX33" s="1128" t="s">
        <v>1635</v>
      </c>
      <c r="AZ33" s="1128" t="s">
        <v>489</v>
      </c>
      <c r="BE33" s="1128">
        <v>2031</v>
      </c>
      <c r="BJ33" s="1076" t="s">
        <v>1526</v>
      </c>
      <c r="BL33" s="1076" t="s">
        <v>1526</v>
      </c>
    </row>
    <row customHeight="1" ht="11.25">
      <c r="A34" s="1082" t="s">
        <v>1636</v>
      </c>
      <c r="O34" s="1082" t="s">
        <v>1331</v>
      </c>
      <c r="AX34" s="1128" t="s">
        <v>1637</v>
      </c>
      <c r="BE34" s="1128">
        <v>2032</v>
      </c>
      <c r="BJ34" s="1076" t="s">
        <v>1537</v>
      </c>
      <c r="BL34" s="1076" t="s">
        <v>1537</v>
      </c>
    </row>
    <row customHeight="1" ht="11.25">
      <c r="A35" s="1082" t="s">
        <v>1638</v>
      </c>
      <c r="O35" s="1082" t="s">
        <v>1364</v>
      </c>
      <c r="AX35" s="1128" t="s">
        <v>1639</v>
      </c>
      <c r="AZ35" s="1075" t="s">
        <v>1640</v>
      </c>
      <c r="BE35" s="1128">
        <v>2033</v>
      </c>
      <c r="BL35" s="1076" t="s">
        <v>1641</v>
      </c>
    </row>
    <row customHeight="1" ht="11.25">
      <c r="A36" s="1878" t="s">
        <v>1642</v>
      </c>
      <c r="D36" s="1119" t="s">
        <v>1643</v>
      </c>
      <c r="E36" s="1120" t="s">
        <v>856</v>
      </c>
      <c r="F36" s="1121" t="str">
        <f>INDEX(E37:E41,MATCH(TEMPLATE_SPHERE,F37:F41,0))</f>
        <v>теплоснабжения</v>
      </c>
      <c r="G36" s="1121" t="str">
        <f>INDEX(G37:G41,MATCH(TEMPLATE_SPHERE,F37:F41,0))</f>
        <v>теплоснабжение</v>
      </c>
      <c r="O36" s="1082" t="s">
        <v>1388</v>
      </c>
      <c r="AX36" s="1128" t="s">
        <v>1644</v>
      </c>
      <c r="AZ36" s="1128" t="s">
        <v>489</v>
      </c>
      <c r="BE36" s="1128">
        <v>2034</v>
      </c>
      <c r="BL36" s="1076" t="s">
        <v>1645</v>
      </c>
    </row>
    <row customHeight="1" ht="11.25">
      <c r="A37" s="1082" t="s">
        <v>1646</v>
      </c>
      <c r="E37" s="415" t="s">
        <v>1647</v>
      </c>
      <c r="F37" s="1122" t="s">
        <v>856</v>
      </c>
      <c r="G37" s="415" t="s">
        <v>1648</v>
      </c>
      <c r="O37" s="1082" t="s">
        <v>1407</v>
      </c>
      <c r="AX37" s="1128" t="s">
        <v>1649</v>
      </c>
      <c r="AZ37" s="1128" t="s">
        <v>492</v>
      </c>
      <c r="BE37" s="1128">
        <v>2035</v>
      </c>
    </row>
    <row customHeight="1" ht="11.25">
      <c r="A38" s="1082" t="s">
        <v>1650</v>
      </c>
      <c r="E38" s="415" t="s">
        <v>1651</v>
      </c>
      <c r="F38" s="1123" t="s">
        <v>902</v>
      </c>
      <c r="G38" s="415" t="s">
        <v>1652</v>
      </c>
      <c r="O38" s="1082" t="s">
        <v>1424</v>
      </c>
      <c r="AX38" s="1128" t="s">
        <v>1653</v>
      </c>
      <c r="AZ38" s="1128" t="s">
        <v>1332</v>
      </c>
      <c r="BE38" s="1128">
        <v>2036</v>
      </c>
      <c r="BH38" s="1075" t="s">
        <v>1654</v>
      </c>
      <c r="BJ38" s="1075" t="s">
        <v>1655</v>
      </c>
      <c r="BL38" s="1075" t="s">
        <v>1656</v>
      </c>
      <c r="BN38" s="1075" t="s">
        <v>1657</v>
      </c>
    </row>
    <row customHeight="1" ht="11.25">
      <c r="A39" s="1082" t="s">
        <v>1658</v>
      </c>
      <c r="E39" s="415" t="s">
        <v>1659</v>
      </c>
      <c r="F39" s="1123" t="s">
        <v>955</v>
      </c>
      <c r="G39" s="415" t="s">
        <v>1660</v>
      </c>
      <c r="O39" s="1082" t="s">
        <v>1440</v>
      </c>
      <c r="AX39" s="1128" t="s">
        <v>1661</v>
      </c>
      <c r="AZ39" s="1128" t="s">
        <v>1365</v>
      </c>
      <c r="BE39" s="1128">
        <v>2037</v>
      </c>
      <c r="BH39" s="1076" t="s">
        <v>1662</v>
      </c>
      <c r="BJ39" s="1225" t="s">
        <v>1662</v>
      </c>
      <c r="BL39" s="1225" t="s">
        <v>1662</v>
      </c>
      <c r="BN39" s="1076" t="s">
        <v>1663</v>
      </c>
    </row>
    <row customHeight="1" ht="11.25">
      <c r="A40" s="1082" t="s">
        <v>1664</v>
      </c>
      <c r="E40" s="415" t="s">
        <v>1665</v>
      </c>
      <c r="F40" s="1123" t="s">
        <v>942</v>
      </c>
      <c r="G40" s="415" t="s">
        <v>1666</v>
      </c>
      <c r="O40" s="1082" t="s">
        <v>510</v>
      </c>
      <c r="AX40" s="1128" t="s">
        <v>1667</v>
      </c>
      <c r="BE40" s="1128">
        <v>2038</v>
      </c>
      <c r="BH40" s="1076" t="s">
        <v>1668</v>
      </c>
      <c r="BJ40" s="1225" t="s">
        <v>1075</v>
      </c>
      <c r="BL40" s="1225" t="s">
        <v>1075</v>
      </c>
      <c r="BN40" s="1076" t="s">
        <v>1109</v>
      </c>
    </row>
    <row customHeight="1" ht="11.25">
      <c r="A41" s="1082" t="s">
        <v>1669</v>
      </c>
      <c r="E41" s="415" t="s">
        <v>1670</v>
      </c>
      <c r="F41" s="1123" t="s">
        <v>1671</v>
      </c>
      <c r="G41" s="415" t="s">
        <v>1670</v>
      </c>
      <c r="O41" s="1082" t="s">
        <v>1471</v>
      </c>
      <c r="AX41" s="1128" t="s">
        <v>1672</v>
      </c>
      <c r="AZ41" s="1075" t="s">
        <v>1673</v>
      </c>
      <c r="BE41" s="1128">
        <v>2039</v>
      </c>
      <c r="BH41" s="1076" t="s">
        <v>1674</v>
      </c>
      <c r="BJ41" s="1225" t="s">
        <v>1071</v>
      </c>
      <c r="BL41" s="1225" t="s">
        <v>1071</v>
      </c>
      <c r="BN41" s="1076" t="s">
        <v>1096</v>
      </c>
    </row>
    <row customHeight="1" ht="11.25">
      <c r="A42" s="1082" t="s">
        <v>1675</v>
      </c>
      <c r="AX42" s="1128" t="s">
        <v>1676</v>
      </c>
      <c r="AZ42" s="1128" t="s">
        <v>490</v>
      </c>
      <c r="BE42" s="1128">
        <v>2040</v>
      </c>
      <c r="BH42" s="1076" t="s">
        <v>1093</v>
      </c>
      <c r="BJ42" s="1225" t="s">
        <v>1073</v>
      </c>
      <c r="BL42" s="1225" t="s">
        <v>1073</v>
      </c>
      <c r="BN42" s="1076" t="s">
        <v>1677</v>
      </c>
    </row>
    <row customHeight="1" ht="11.25">
      <c r="A43" s="1082" t="s">
        <v>1678</v>
      </c>
      <c r="AX43" s="1128" t="s">
        <v>1679</v>
      </c>
      <c r="AZ43" s="1128" t="s">
        <v>1298</v>
      </c>
      <c r="BE43" s="1128">
        <v>2041</v>
      </c>
      <c r="BH43" s="1076" t="s">
        <v>1680</v>
      </c>
      <c r="BJ43" s="1225" t="s">
        <v>1674</v>
      </c>
      <c r="BL43" s="1225" t="s">
        <v>1674</v>
      </c>
      <c r="BN43" s="1076" t="s">
        <v>1681</v>
      </c>
    </row>
    <row customHeight="1" ht="11.25">
      <c r="A44" s="1082" t="s">
        <v>1682</v>
      </c>
      <c r="G44" s="1102">
        <f>YEAR(TODAY())</f>
        <v>2026</v>
      </c>
      <c r="I44" s="807" t="s">
        <v>1683</v>
      </c>
      <c r="J44" s="1097" t="s">
        <v>1684</v>
      </c>
      <c r="K44" s="1097" t="s">
        <v>1685</v>
      </c>
      <c r="AX44" s="1128" t="s">
        <v>1686</v>
      </c>
      <c r="AZ44" s="1128" t="s">
        <v>1331</v>
      </c>
      <c r="BE44" s="1128">
        <v>2042</v>
      </c>
      <c r="BH44" s="1076" t="s">
        <v>1687</v>
      </c>
      <c r="BJ44" s="1225" t="s">
        <v>1093</v>
      </c>
      <c r="BL44" s="1225" t="s">
        <v>1093</v>
      </c>
      <c r="BN44" s="1076" t="s">
        <v>1688</v>
      </c>
    </row>
    <row customHeight="1" ht="11.25">
      <c r="A45" s="1082" t="s">
        <v>1689</v>
      </c>
      <c r="D45" s="1119" t="s">
        <v>1690</v>
      </c>
      <c r="E45" s="1120" t="s">
        <v>1691</v>
      </c>
      <c r="F45" s="805" t="s">
        <v>1692</v>
      </c>
      <c r="G45" s="804" t="s">
        <v>1693</v>
      </c>
      <c r="H45" s="807" t="s">
        <v>1694</v>
      </c>
      <c r="I45" s="1749">
        <f>INDEX(PeriodIsEmptyList,MATCH(TEMPLATE_GROUP,CodeTemplateList,0),1)</f>
        <v>0</v>
      </c>
      <c r="J45" s="1752" t="str">
        <f>INDEX(NameTemplatesInTitleList,MATCH(TEMPLATE_GROUP,CodeTemplateList,0),1)</f>
        <v>Показатели, подлежащие раскрытию в сфере теплоснабжения (цены и тарифы)</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1695</v>
      </c>
      <c r="AZ45" s="1128" t="s">
        <v>1364</v>
      </c>
      <c r="BE45" s="1128">
        <v>2043</v>
      </c>
      <c r="BH45" s="1076" t="s">
        <v>1696</v>
      </c>
      <c r="BJ45" s="1225" t="s">
        <v>1087</v>
      </c>
      <c r="BL45" s="1225" t="s">
        <v>1087</v>
      </c>
      <c r="BN45" s="1076" t="s">
        <v>1697</v>
      </c>
    </row>
    <row customHeight="1" ht="11.25">
      <c r="A46" s="1082" t="s">
        <v>1698</v>
      </c>
      <c r="E46" s="415" t="s">
        <v>26</v>
      </c>
      <c r="F46" s="1122" t="s">
        <v>1699</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1700</v>
      </c>
      <c r="AZ46" s="1128" t="s">
        <v>1388</v>
      </c>
      <c r="BE46" s="1128">
        <v>2044</v>
      </c>
      <c r="BH46" s="1076" t="s">
        <v>1096</v>
      </c>
      <c r="BJ46" s="1225" t="s">
        <v>1077</v>
      </c>
      <c r="BL46" s="1225" t="s">
        <v>1077</v>
      </c>
      <c r="BN46" s="1076" t="s">
        <v>1701</v>
      </c>
    </row>
    <row customHeight="1" ht="11.25">
      <c r="A47" s="1082" t="s">
        <v>1702</v>
      </c>
      <c r="E47" s="415" t="s">
        <v>33</v>
      </c>
      <c r="F47" s="1123" t="s">
        <v>1703</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31.12.2026</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1704</v>
      </c>
      <c r="AZ47" s="1128" t="s">
        <v>1407</v>
      </c>
      <c r="BE47" s="1128">
        <v>2045</v>
      </c>
      <c r="BH47" s="1076" t="s">
        <v>1677</v>
      </c>
      <c r="BJ47" s="1225" t="s">
        <v>1079</v>
      </c>
      <c r="BL47" s="1225" t="s">
        <v>1079</v>
      </c>
      <c r="BN47" s="1076" t="s">
        <v>1705</v>
      </c>
    </row>
    <row customHeight="1" ht="11.25">
      <c r="A48" s="1082" t="s">
        <v>1706</v>
      </c>
      <c r="E48" s="415" t="s">
        <v>1707</v>
      </c>
      <c r="F48" s="1123" t="s">
        <v>1708</v>
      </c>
      <c r="G48" s="1124" t="str">
        <f>_xlfn.IFERROR(IF(f_year="","01.01."&amp;CURRENT_YEAR,"01.01."&amp;f_year),"01.01."&amp;CURRENT_YEAR)</f>
        <v>01.01.2026</v>
      </c>
      <c r="H48" s="1124" t="str">
        <f>_xlfn.IFERROR(IF(f_year="","31.12."&amp;CURRENT_YEAR,"31.12."&amp;f_year),"31.12."&amp;CURRENT_YEAR)</f>
        <v>31.12.2026</v>
      </c>
      <c r="I48" s="1750">
        <f>IF(f_year="",TRUE,FALSE)</f>
        <v>1</v>
      </c>
      <c r="J48" s="1753" t="s">
        <v>1709</v>
      </c>
      <c r="K48" s="1754"/>
      <c r="AX48" s="1128" t="s">
        <v>1710</v>
      </c>
      <c r="AZ48" s="1128" t="s">
        <v>1424</v>
      </c>
      <c r="BE48" s="1128">
        <v>2046</v>
      </c>
      <c r="BH48" s="1076" t="s">
        <v>1681</v>
      </c>
      <c r="BJ48" s="1225" t="s">
        <v>1081</v>
      </c>
      <c r="BL48" s="1225" t="s">
        <v>1081</v>
      </c>
      <c r="BN48" s="1076" t="s">
        <v>1711</v>
      </c>
    </row>
    <row customHeight="1" ht="11.25">
      <c r="A49" s="1082" t="s">
        <v>1712</v>
      </c>
      <c r="E49" s="415" t="s">
        <v>1713</v>
      </c>
      <c r="F49" s="1123" t="s">
        <v>1714</v>
      </c>
      <c r="G49" s="1124" t="str">
        <f>_xlfn.IFERROR(IF(f_year="","01.01."&amp;CURRENT_YEAR,"01.01."&amp;f_year),"01.01."&amp;CURRENT_YEAR)</f>
        <v>01.01.2026</v>
      </c>
      <c r="H49" s="1124" t="str">
        <f>_xlfn.IFERROR(IF(f_year="","31.12."&amp;CURRENT_YEAR,"31.12."&amp;f_year),"31.12."&amp;CURRENT_YEAR)</f>
        <v>31.12.2026</v>
      </c>
      <c r="I49" s="1750">
        <f>IF(f_year="",TRUE,FALSE)</f>
        <v>1</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1715</v>
      </c>
      <c r="AZ49" s="1128" t="s">
        <v>1440</v>
      </c>
      <c r="BE49" s="1128">
        <v>2047</v>
      </c>
      <c r="BH49" s="1076" t="s">
        <v>1097</v>
      </c>
      <c r="BJ49" s="1225" t="s">
        <v>1083</v>
      </c>
      <c r="BL49" s="1225" t="s">
        <v>1083</v>
      </c>
    </row>
    <row customHeight="1" ht="11.25">
      <c r="A50" s="1082" t="s">
        <v>1716</v>
      </c>
      <c r="E50" s="415" t="s">
        <v>1717</v>
      </c>
      <c r="F50" s="1123" t="s">
        <v>1067</v>
      </c>
      <c r="G50" s="1124" t="str">
        <f>_xlfn.IFERROR(IF(f_year="","01.01."&amp;CURRENT_YEAR,"01.01."&amp;f_year),"01.01."&amp;CURRENT_YEAR)</f>
        <v>01.01.2026</v>
      </c>
      <c r="H50" s="1124" t="str">
        <f>_xlfn.IFERROR(IF(f_year="","31.12."&amp;CURRENT_YEAR,"31.12."&amp;f_year),"31.12."&amp;CURRENT_YEAR)</f>
        <v>31.12.2026</v>
      </c>
      <c r="I50" s="1750">
        <f>IF(f_year="",TRUE,FALSE)</f>
        <v>1</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1718</v>
      </c>
      <c r="AZ50" s="1128" t="s">
        <v>510</v>
      </c>
      <c r="BE50" s="1128">
        <v>2048</v>
      </c>
      <c r="BH50" s="1076" t="s">
        <v>1688</v>
      </c>
      <c r="BJ50" s="1225" t="s">
        <v>1085</v>
      </c>
      <c r="BL50" s="1225" t="s">
        <v>1085</v>
      </c>
    </row>
    <row customHeight="1" ht="11.25">
      <c r="A51" s="1082" t="s">
        <v>1719</v>
      </c>
      <c r="E51" s="415" t="s">
        <v>1720</v>
      </c>
      <c r="F51" s="1123" t="s">
        <v>1721</v>
      </c>
      <c r="G51" s="1124" t="str">
        <f>_xlfn.IFERROR(IF(TITLE_PERIOD_START="","01.01."&amp;CURRENT_YEAR,"01.01."&amp;YEAR(TITLE_PERIOD_START)),"01.01."&amp;CURRENT_YEAR)</f>
        <v>01.01.2024</v>
      </c>
      <c r="H51" s="1124" t="str">
        <f>_xlfn.IFERROR(IF(TITLE_PERIOD_END="","31.12."&amp;CURRENT_YEAR,"31.12."&amp;YEAR(TITLE_PERIOD_END)),"31.12."&amp;CURRENT_YEAR)</f>
        <v>31.12.2028</v>
      </c>
      <c r="I51" s="1751">
        <f>IF(OR(TITLE_PERIOD_START="",TITLE_PERIOD_END=""),TRUE,FALSE)</f>
        <v>0</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1722</v>
      </c>
      <c r="AZ51" s="1128" t="s">
        <v>1471</v>
      </c>
      <c r="BE51" s="1128">
        <v>2049</v>
      </c>
      <c r="BH51" s="1076" t="s">
        <v>1697</v>
      </c>
      <c r="BJ51" s="1225" t="s">
        <v>1723</v>
      </c>
      <c r="BL51" s="1225" t="s">
        <v>1723</v>
      </c>
    </row>
    <row customHeight="1" ht="11.25">
      <c r="A52" s="1082" t="s">
        <v>1724</v>
      </c>
      <c r="E52" s="415" t="s">
        <v>1725</v>
      </c>
      <c r="F52" s="1123" t="s">
        <v>1691</v>
      </c>
      <c r="G52" s="1124" t="str">
        <f>_xlfn.IFERROR(IF(TITLE_PERIOD_START="","01.01."&amp;CURRENT_YEAR,"01.01."&amp;YEAR(TITLE_PERIOD_START)),"01.01."&amp;CURRENT_YEAR)</f>
        <v>01.01.2024</v>
      </c>
      <c r="H52" s="1124" t="str">
        <f>_xlfn.IFERROR(IF(TITLE_PERIOD_END="","31.12."&amp;CURRENT_YEAR,"31.12."&amp;YEAR(TITLE_PERIOD_END)),"31.12."&amp;CURRENT_YEAR)</f>
        <v>31.12.2028</v>
      </c>
      <c r="I52" s="1751">
        <f>IF(OR(TITLE_PERIOD_START="",TITLE_PERIOD_END=""),TRUE,FALSE)</f>
        <v>0</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1726</v>
      </c>
      <c r="AZ52" s="1128" t="s">
        <v>489</v>
      </c>
      <c r="BE52" s="1128">
        <v>2050</v>
      </c>
      <c r="BH52" s="1076" t="s">
        <v>1701</v>
      </c>
      <c r="BJ52" s="1225" t="s">
        <v>1096</v>
      </c>
      <c r="BL52" s="1225" t="s">
        <v>1096</v>
      </c>
    </row>
    <row customHeight="1" ht="11.25">
      <c r="A53" s="1082" t="s">
        <v>1727</v>
      </c>
      <c r="E53" s="415" t="s">
        <v>1728</v>
      </c>
      <c r="F53" s="1123" t="s">
        <v>1728</v>
      </c>
      <c r="G53" s="1124" t="str">
        <f>_xlfn.IFERROR(IF(f_year="","01.01."&amp;CURRENT_YEAR,"01.01."&amp;f_year),"01.01."&amp;CURRENT_YEAR)</f>
        <v>01.01.2026</v>
      </c>
      <c r="H53" s="1124" t="str">
        <f>_xlfn.IFERROR(IF(f_year="","31.12."&amp;CURRENT_YEAR,"31.12."&amp;f_year),"31.12."&amp;CURRENT_YEAR)</f>
        <v>31.12.2026</v>
      </c>
      <c r="I53" s="1750">
        <f>IF(AND(f_year="",TITLE_DATE_FIL=""),TRUE,FALSE)</f>
        <v>1</v>
      </c>
      <c r="J53" s="1753" t="s">
        <v>1729</v>
      </c>
      <c r="K53" s="1754"/>
      <c r="AX53" s="1128" t="s">
        <v>1730</v>
      </c>
      <c r="BE53" s="1128">
        <v>2051</v>
      </c>
      <c r="BH53" s="1076" t="s">
        <v>1705</v>
      </c>
      <c r="BJ53" s="1225" t="s">
        <v>1677</v>
      </c>
      <c r="BL53" s="1225" t="s">
        <v>1677</v>
      </c>
    </row>
    <row customHeight="1" ht="11.25">
      <c r="A54" s="1082" t="s">
        <v>1731</v>
      </c>
      <c r="AX54" s="1128" t="s">
        <v>1732</v>
      </c>
      <c r="AZ54" s="1075" t="s">
        <v>1733</v>
      </c>
      <c r="BE54" s="1128">
        <v>2052</v>
      </c>
      <c r="BH54" s="1076" t="s">
        <v>1711</v>
      </c>
      <c r="BJ54" s="1225" t="s">
        <v>1681</v>
      </c>
      <c r="BL54" s="1225" t="s">
        <v>1681</v>
      </c>
    </row>
    <row customHeight="1" ht="11.25">
      <c r="A55" s="1082" t="s">
        <v>1734</v>
      </c>
      <c r="AX55" s="1128" t="s">
        <v>1735</v>
      </c>
      <c r="AZ55" s="1128" t="s">
        <v>1275</v>
      </c>
      <c r="BE55" s="1128">
        <v>2053</v>
      </c>
      <c r="BH55" s="1078" t="s">
        <v>28</v>
      </c>
      <c r="BJ55" s="1225" t="s">
        <v>1097</v>
      </c>
      <c r="BL55" s="1225" t="s">
        <v>1097</v>
      </c>
    </row>
    <row customHeight="1" ht="11.25">
      <c r="A56" s="1082" t="s">
        <v>1736</v>
      </c>
      <c r="D56" s="1126" t="s">
        <v>1737</v>
      </c>
      <c r="E56" s="1103" t="s">
        <v>115</v>
      </c>
      <c r="F56" s="1082" t="s">
        <v>1738</v>
      </c>
      <c r="AX56" s="1128" t="s">
        <v>1739</v>
      </c>
      <c r="AZ56" s="1128" t="s">
        <v>1299</v>
      </c>
      <c r="BE56" s="1128">
        <v>2054</v>
      </c>
      <c r="BH56" s="1078" t="s">
        <v>28</v>
      </c>
      <c r="BJ56" s="1225" t="s">
        <v>1688</v>
      </c>
      <c r="BL56" s="1225" t="s">
        <v>1688</v>
      </c>
    </row>
    <row customHeight="1" ht="11.25">
      <c r="A57" s="1082" t="s">
        <v>1740</v>
      </c>
      <c r="D57" s="1126" t="s">
        <v>1741</v>
      </c>
      <c r="E57" s="1103" t="s">
        <v>115</v>
      </c>
      <c r="F57" s="1082" t="s">
        <v>1738</v>
      </c>
      <c r="AX57" s="1128" t="s">
        <v>1742</v>
      </c>
      <c r="AZ57" s="1128" t="s">
        <v>1334</v>
      </c>
      <c r="BE57" s="1128">
        <v>2055</v>
      </c>
      <c r="BJ57" s="1225" t="s">
        <v>1697</v>
      </c>
      <c r="BL57" s="1225" t="s">
        <v>1697</v>
      </c>
    </row>
    <row customHeight="1" ht="11.25">
      <c r="A58" s="1082" t="s">
        <v>1743</v>
      </c>
      <c r="D58" s="1126" t="s">
        <v>1744</v>
      </c>
      <c r="E58" s="1103" t="s">
        <v>115</v>
      </c>
      <c r="F58" s="1082" t="s">
        <v>1738</v>
      </c>
      <c r="AX58" s="1128" t="s">
        <v>1745</v>
      </c>
      <c r="BE58" s="1128">
        <v>2056</v>
      </c>
      <c r="BJ58" s="1225" t="s">
        <v>1701</v>
      </c>
      <c r="BL58" s="1225" t="s">
        <v>1701</v>
      </c>
    </row>
    <row customHeight="1" ht="11.25">
      <c r="A59" s="1082" t="s">
        <v>1746</v>
      </c>
      <c r="D59" s="1126" t="s">
        <v>135</v>
      </c>
      <c r="E59" s="1103" t="s">
        <v>1633</v>
      </c>
      <c r="F59" s="1082" t="s">
        <v>1747</v>
      </c>
      <c r="AX59" s="1128" t="s">
        <v>1748</v>
      </c>
      <c r="AZ59" s="1075" t="s">
        <v>1749</v>
      </c>
      <c r="BE59" s="1128">
        <v>2057</v>
      </c>
      <c r="BJ59" s="1225" t="s">
        <v>1705</v>
      </c>
      <c r="BL59" s="1225" t="s">
        <v>1705</v>
      </c>
    </row>
    <row customHeight="1" ht="11.25">
      <c r="A60" s="1082" t="s">
        <v>1750</v>
      </c>
      <c r="D60" s="1126" t="s">
        <v>1751</v>
      </c>
      <c r="E60" s="1103" t="s">
        <v>1633</v>
      </c>
      <c r="F60" s="1082" t="s">
        <v>1747</v>
      </c>
      <c r="AX60" s="1128" t="s">
        <v>1752</v>
      </c>
      <c r="AZ60" s="1128" t="s">
        <v>1276</v>
      </c>
      <c r="BE60" s="1128">
        <v>2058</v>
      </c>
      <c r="BJ60" s="1225" t="s">
        <v>1711</v>
      </c>
      <c r="BL60" s="1225" t="s">
        <v>1711</v>
      </c>
    </row>
    <row customHeight="1" ht="11.25">
      <c r="A61" s="1082" t="s">
        <v>1753</v>
      </c>
      <c r="D61" s="1126" t="s">
        <v>1754</v>
      </c>
      <c r="E61" s="1103" t="s">
        <v>1755</v>
      </c>
      <c r="F61" s="1082" t="s">
        <v>1747</v>
      </c>
      <c r="AX61" s="1128" t="s">
        <v>1756</v>
      </c>
      <c r="AZ61" s="1128" t="s">
        <v>1300</v>
      </c>
      <c r="BE61" s="1128">
        <v>2059</v>
      </c>
      <c r="BL61" s="1225" t="s">
        <v>1089</v>
      </c>
    </row>
    <row customHeight="1" ht="11.25">
      <c r="A62" s="1082" t="s">
        <v>1757</v>
      </c>
      <c r="D62" s="1126" t="s">
        <v>134</v>
      </c>
      <c r="E62" s="1103">
        <v>37</v>
      </c>
      <c r="F62" s="1082" t="s">
        <v>1747</v>
      </c>
      <c r="AZ62" s="1128" t="s">
        <v>1335</v>
      </c>
      <c r="BE62" s="1128">
        <v>2060</v>
      </c>
      <c r="BL62" s="1225" t="s">
        <v>1091</v>
      </c>
    </row>
    <row customHeight="1" ht="11.25">
      <c r="A63" s="1082" t="s">
        <v>1758</v>
      </c>
      <c r="D63" s="1126" t="s">
        <v>1759</v>
      </c>
      <c r="E63" s="1103">
        <v>38</v>
      </c>
      <c r="F63" s="1082" t="s">
        <v>1747</v>
      </c>
      <c r="AZ63" s="1128" t="s">
        <v>1366</v>
      </c>
      <c r="BE63" s="1128">
        <v>2061</v>
      </c>
    </row>
    <row customHeight="1" ht="11.25">
      <c r="A64" s="1082" t="s">
        <v>1760</v>
      </c>
      <c r="D64" s="1126" t="s">
        <v>1761</v>
      </c>
      <c r="E64" s="1103">
        <v>40</v>
      </c>
      <c r="F64" s="1082" t="s">
        <v>1747</v>
      </c>
      <c r="AZ64" s="1128" t="s">
        <v>1389</v>
      </c>
      <c r="BE64" s="1128">
        <v>2062</v>
      </c>
    </row>
    <row customHeight="1" ht="11.25">
      <c r="A65" s="1082" t="s">
        <v>1762</v>
      </c>
      <c r="D65" s="1082"/>
      <c r="BE65" s="1128">
        <v>2063</v>
      </c>
    </row>
    <row customHeight="1" ht="11.25">
      <c r="A66" s="1082" t="s">
        <v>1763</v>
      </c>
      <c r="AZ66" s="1075" t="s">
        <v>1764</v>
      </c>
      <c r="BE66" s="1128">
        <v>2064</v>
      </c>
    </row>
    <row customHeight="1" ht="11.25">
      <c r="A67" s="1082" t="s">
        <v>1765</v>
      </c>
      <c r="AZ67" s="1128" t="s">
        <v>1277</v>
      </c>
      <c r="BE67" s="1128">
        <v>2065</v>
      </c>
    </row>
    <row customHeight="1" ht="11.25">
      <c r="A68" s="1082" t="s">
        <v>1766</v>
      </c>
      <c r="AZ68" s="1128" t="s">
        <v>1301</v>
      </c>
      <c r="BE68" s="1128">
        <v>2066</v>
      </c>
      <c r="BH68" s="1075" t="s">
        <v>1767</v>
      </c>
      <c r="BJ68" s="1075" t="s">
        <v>1768</v>
      </c>
      <c r="BL68" s="1075" t="s">
        <v>1769</v>
      </c>
      <c r="BN68" s="1075" t="s">
        <v>1770</v>
      </c>
    </row>
    <row customHeight="1" ht="11.25">
      <c r="A69" s="1082" t="s">
        <v>1771</v>
      </c>
      <c r="AZ69" s="1128" t="s">
        <v>1336</v>
      </c>
      <c r="BE69" s="1128">
        <v>2067</v>
      </c>
      <c r="BH69" s="1076" t="s">
        <v>1772</v>
      </c>
      <c r="BI69" s="1125" t="s">
        <v>113</v>
      </c>
      <c r="BJ69" s="1076" t="s">
        <v>1773</v>
      </c>
      <c r="BK69" s="1125" t="s">
        <v>113</v>
      </c>
      <c r="BL69" s="1076" t="s">
        <v>1774</v>
      </c>
      <c r="BM69" s="1078" t="s">
        <v>113</v>
      </c>
      <c r="BN69" s="1076" t="s">
        <v>1775</v>
      </c>
    </row>
    <row customHeight="1" ht="11.25">
      <c r="A70" s="1082" t="s">
        <v>1776</v>
      </c>
      <c r="AZ70" s="1128" t="s">
        <v>1367</v>
      </c>
      <c r="BE70" s="1128">
        <v>2068</v>
      </c>
      <c r="BH70" s="1076" t="s">
        <v>1777</v>
      </c>
      <c r="BJ70" s="1076" t="s">
        <v>1778</v>
      </c>
      <c r="BL70" s="1076" t="s">
        <v>1779</v>
      </c>
      <c r="BN70" s="1076" t="s">
        <v>1780</v>
      </c>
    </row>
    <row customHeight="1" ht="11.25">
      <c r="A71" s="1082" t="s">
        <v>1781</v>
      </c>
      <c r="AZ71" s="1128" t="s">
        <v>1369</v>
      </c>
      <c r="BE71" s="1128">
        <v>2069</v>
      </c>
      <c r="BH71" s="1076" t="s">
        <v>1782</v>
      </c>
      <c r="BI71" s="1125" t="s">
        <v>94</v>
      </c>
      <c r="BJ71" s="1076" t="s">
        <v>1783</v>
      </c>
      <c r="BK71" s="1125" t="s">
        <v>94</v>
      </c>
      <c r="BL71" s="1076" t="s">
        <v>1784</v>
      </c>
      <c r="BM71" s="1078" t="s">
        <v>94</v>
      </c>
      <c r="BN71" s="1076" t="s">
        <v>1785</v>
      </c>
    </row>
    <row customHeight="1" ht="11.25">
      <c r="A72" s="1082" t="s">
        <v>1786</v>
      </c>
      <c r="AZ72" s="1128" t="s">
        <v>19</v>
      </c>
      <c r="BE72" s="1128">
        <v>2070</v>
      </c>
      <c r="BH72" s="1076" t="s">
        <v>1787</v>
      </c>
      <c r="BJ72" s="1076" t="s">
        <v>1787</v>
      </c>
      <c r="BL72" s="1076" t="s">
        <v>1787</v>
      </c>
      <c r="BN72" s="1076" t="s">
        <v>1788</v>
      </c>
    </row>
    <row customHeight="1" ht="11.25">
      <c r="A73" s="1082" t="s">
        <v>1789</v>
      </c>
      <c r="BH73" s="1076" t="s">
        <v>1790</v>
      </c>
      <c r="BI73" s="1125" t="s">
        <v>115</v>
      </c>
      <c r="BJ73" s="1076" t="s">
        <v>1791</v>
      </c>
      <c r="BK73" s="1125" t="s">
        <v>115</v>
      </c>
      <c r="BL73" s="1076" t="s">
        <v>1792</v>
      </c>
      <c r="BM73" s="1078" t="s">
        <v>115</v>
      </c>
      <c r="BN73" s="1076" t="s">
        <v>1793</v>
      </c>
    </row>
    <row customHeight="1" ht="11.25">
      <c r="A74" s="1082" t="s">
        <v>1794</v>
      </c>
      <c r="BH74" s="1076" t="s">
        <v>1795</v>
      </c>
      <c r="BJ74" s="1076" t="s">
        <v>1796</v>
      </c>
      <c r="BL74" s="1076" t="s">
        <v>1797</v>
      </c>
      <c r="BN74" s="1076" t="s">
        <v>1798</v>
      </c>
    </row>
    <row customHeight="1" ht="11.25">
      <c r="A75" s="1082" t="s">
        <v>1799</v>
      </c>
      <c r="AZ75" s="1075" t="s">
        <v>1800</v>
      </c>
      <c r="BH75" s="1076" t="s">
        <v>1801</v>
      </c>
      <c r="BJ75" s="1076" t="s">
        <v>1801</v>
      </c>
      <c r="BL75" s="1076" t="s">
        <v>1801</v>
      </c>
    </row>
    <row customHeight="1" ht="11.25">
      <c r="A76" s="1082" t="s">
        <v>1802</v>
      </c>
      <c r="AZ76" s="1128" t="s">
        <v>1286</v>
      </c>
      <c r="BH76" s="1076" t="s">
        <v>1803</v>
      </c>
      <c r="BJ76" s="1076" t="s">
        <v>1804</v>
      </c>
      <c r="BL76" s="1076" t="s">
        <v>1805</v>
      </c>
    </row>
    <row customHeight="1" ht="11.25">
      <c r="A77" s="1082" t="s">
        <v>1806</v>
      </c>
      <c r="AZ77" s="1128" t="s">
        <v>1311</v>
      </c>
    </row>
    <row customHeight="1" ht="11.25">
      <c r="A78" s="1082" t="s">
        <v>1807</v>
      </c>
      <c r="AZ78" s="1128" t="s">
        <v>1343</v>
      </c>
    </row>
    <row customHeight="1" ht="11.25">
      <c r="A79" s="1082" t="s">
        <v>1808</v>
      </c>
      <c r="AZ79" s="1128" t="s">
        <v>1373</v>
      </c>
      <c r="BH79" s="1075" t="s">
        <v>1809</v>
      </c>
      <c r="BJ79" s="1075" t="s">
        <v>1810</v>
      </c>
      <c r="BL79" s="1075" t="s">
        <v>1811</v>
      </c>
    </row>
    <row customHeight="1" ht="11.25">
      <c r="A80" s="1082" t="s">
        <v>1812</v>
      </c>
      <c r="AZ80" s="1128" t="s">
        <v>1394</v>
      </c>
      <c r="BH80" s="1076" t="s">
        <v>1813</v>
      </c>
      <c r="BJ80" s="1076" t="s">
        <v>1814</v>
      </c>
      <c r="BL80" s="1076" t="s">
        <v>1815</v>
      </c>
    </row>
    <row customHeight="1" ht="11.25">
      <c r="A81" s="1082" t="s">
        <v>1816</v>
      </c>
      <c r="AZ81" s="1128" t="s">
        <v>1411</v>
      </c>
      <c r="BH81" s="1076" t="s">
        <v>1817</v>
      </c>
      <c r="BJ81" s="1076" t="s">
        <v>1818</v>
      </c>
      <c r="BL81" s="1076" t="s">
        <v>1819</v>
      </c>
    </row>
    <row customHeight="1" ht="11.25">
      <c r="A82" s="1082" t="s">
        <v>1820</v>
      </c>
      <c r="AZ82" s="1128" t="s">
        <v>1426</v>
      </c>
      <c r="BH82" s="1076" t="s">
        <v>1821</v>
      </c>
      <c r="BJ82" s="1076" t="s">
        <v>1822</v>
      </c>
      <c r="BL82" s="1076" t="s">
        <v>1823</v>
      </c>
    </row>
    <row customHeight="1" ht="11.25">
      <c r="A83" s="1082" t="s">
        <v>1824</v>
      </c>
      <c r="BH83" s="1076" t="s">
        <v>1825</v>
      </c>
      <c r="BJ83" s="1076" t="s">
        <v>1826</v>
      </c>
      <c r="BL83" s="1076" t="s">
        <v>1827</v>
      </c>
    </row>
    <row customHeight="1" ht="11.25">
      <c r="A84" s="1082" t="s">
        <v>1828</v>
      </c>
      <c r="AZ84" s="1075" t="s">
        <v>1829</v>
      </c>
    </row>
    <row customHeight="1" ht="11.25">
      <c r="A85" s="1878" t="s">
        <v>1830</v>
      </c>
      <c r="AZ85" s="1128" t="s">
        <v>1831</v>
      </c>
    </row>
    <row customHeight="1" ht="11.25">
      <c r="A86" s="1082" t="s">
        <v>1832</v>
      </c>
      <c r="AZ86" s="1128" t="s">
        <v>1833</v>
      </c>
      <c r="BH86" s="1075" t="s">
        <v>1834</v>
      </c>
      <c r="BJ86" s="1075" t="s">
        <v>1835</v>
      </c>
      <c r="BL86" s="1075" t="s">
        <v>1836</v>
      </c>
    </row>
    <row customHeight="1" ht="11.25">
      <c r="A87" s="1082" t="s">
        <v>1837</v>
      </c>
      <c r="AZ87" s="1128" t="s">
        <v>1838</v>
      </c>
      <c r="BH87" s="1076" t="s">
        <v>1839</v>
      </c>
      <c r="BJ87" s="1076" t="s">
        <v>1840</v>
      </c>
      <c r="BL87" s="1076" t="s">
        <v>1841</v>
      </c>
    </row>
    <row customHeight="1" ht="11.25">
      <c r="A88" s="1082" t="s">
        <v>1842</v>
      </c>
      <c r="AZ88" s="1614"/>
      <c r="BH88" s="1076" t="s">
        <v>1843</v>
      </c>
      <c r="BJ88" s="1076" t="s">
        <v>1844</v>
      </c>
      <c r="BL88" s="1076" t="s">
        <v>1845</v>
      </c>
    </row>
    <row customHeight="1" ht="11.25">
      <c r="A89" s="1082" t="s">
        <v>1846</v>
      </c>
      <c r="AZ89" s="1075" t="s">
        <v>1847</v>
      </c>
    </row>
    <row customHeight="1" ht="11.25">
      <c r="A90" s="1082" t="s">
        <v>1848</v>
      </c>
      <c r="AZ90" s="1128" t="s">
        <v>1067</v>
      </c>
    </row>
    <row customHeight="1" ht="11.25">
      <c r="A91" s="1082" t="s">
        <v>1849</v>
      </c>
      <c r="AZ91" s="1128" t="s">
        <v>1103</v>
      </c>
      <c r="BH91" s="1075" t="s">
        <v>1850</v>
      </c>
      <c r="BJ91" s="1075" t="s">
        <v>1851</v>
      </c>
      <c r="BL91" s="1075" t="s">
        <v>1852</v>
      </c>
    </row>
    <row customHeight="1" ht="11.25">
      <c r="AZ92" s="1128" t="s">
        <v>1853</v>
      </c>
      <c r="BH92" s="1076" t="s">
        <v>1854</v>
      </c>
      <c r="BJ92" s="1076" t="s">
        <v>1855</v>
      </c>
      <c r="BL92" s="1076" t="s">
        <v>1856</v>
      </c>
    </row>
    <row customHeight="1" ht="11.25">
      <c r="AZ93" s="1128" t="s">
        <v>1857</v>
      </c>
      <c r="BH93" s="1076" t="s">
        <v>1858</v>
      </c>
      <c r="BJ93" s="1076" t="s">
        <v>1859</v>
      </c>
      <c r="BL93" s="1076" t="s">
        <v>1860</v>
      </c>
    </row>
    <row customHeight="1" ht="11.25">
      <c r="AZ94" s="1128" t="s">
        <v>1861</v>
      </c>
    </row>
    <row r="96" customHeight="1" ht="11.25">
      <c r="AZ96" s="1075" t="s">
        <v>1862</v>
      </c>
      <c r="BH96" s="1075" t="s">
        <v>1863</v>
      </c>
      <c r="BJ96" s="1075" t="s">
        <v>1864</v>
      </c>
      <c r="BL96" s="1075" t="s">
        <v>1865</v>
      </c>
      <c r="BN96" s="1075" t="s">
        <v>1866</v>
      </c>
    </row>
    <row customHeight="1" ht="11.25">
      <c r="AZ97" s="1909" t="s">
        <v>1867</v>
      </c>
      <c r="BA97" s="1910" t="s">
        <v>1868</v>
      </c>
      <c r="BH97" s="1076" t="s">
        <v>1869</v>
      </c>
      <c r="BJ97" s="1076" t="s">
        <v>1870</v>
      </c>
      <c r="BL97" s="1076" t="s">
        <v>1871</v>
      </c>
      <c r="BN97" s="1076" t="s">
        <v>1872</v>
      </c>
    </row>
    <row customHeight="1" ht="11.25">
      <c r="AZ98" s="1909" t="s">
        <v>1873</v>
      </c>
      <c r="BA98" s="1910" t="s">
        <v>1874</v>
      </c>
      <c r="BH98" s="1076" t="s">
        <v>1875</v>
      </c>
      <c r="BJ98" s="1076" t="s">
        <v>1876</v>
      </c>
      <c r="BL98" s="1076" t="s">
        <v>1877</v>
      </c>
      <c r="BN98" s="1076" t="s">
        <v>1878</v>
      </c>
    </row>
    <row customHeight="1" ht="22.5">
      <c r="AZ99" s="1909" t="s">
        <v>1879</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1880</v>
      </c>
      <c r="BJ99" s="1076" t="s">
        <v>1881</v>
      </c>
      <c r="BL99" s="1076" t="s">
        <v>1882</v>
      </c>
      <c r="BN99" s="1076" t="s">
        <v>1883</v>
      </c>
    </row>
    <row customHeight="1" ht="22.5">
      <c r="AZ100" s="1909" t="s">
        <v>1884</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1471</v>
      </c>
      <c r="BL100" s="1076" t="s">
        <v>1471</v>
      </c>
      <c r="BN100" s="1076" t="s">
        <v>1885</v>
      </c>
    </row>
    <row customHeight="1" ht="22.5">
      <c r="AZ101" s="1909" t="s">
        <v>1886</v>
      </c>
      <c r="BA101" s="1910" t="s">
        <v>1887</v>
      </c>
      <c r="BN101" s="1076" t="s">
        <v>1888</v>
      </c>
    </row>
    <row customHeight="1" ht="22.5">
      <c r="AZ102" s="1909" t="s">
        <v>1889</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1890</v>
      </c>
    </row>
    <row customHeight="1" ht="11.25">
      <c r="AZ103" s="1909" t="s">
        <v>1891</v>
      </c>
      <c r="BA103" s="1910" t="s">
        <v>1892</v>
      </c>
      <c r="BN103" s="1076" t="s">
        <v>1893</v>
      </c>
    </row>
    <row customHeight="1" ht="11.25">
      <c r="BN104" s="1076" t="s">
        <v>1894</v>
      </c>
    </row>
    <row customHeight="1" ht="11.25">
      <c r="AZ105" s="1700" t="s">
        <v>1895</v>
      </c>
    </row>
    <row customHeight="1" ht="11.25">
      <c r="AZ106" s="1128" t="s">
        <v>1896</v>
      </c>
    </row>
    <row customHeight="1" ht="11.25">
      <c r="AZ107" s="1128" t="s">
        <v>1897</v>
      </c>
      <c r="BH107" s="1075" t="s">
        <v>1898</v>
      </c>
      <c r="BJ107" s="1075" t="s">
        <v>1899</v>
      </c>
      <c r="BL107" s="1075" t="s">
        <v>1900</v>
      </c>
      <c r="BN107" s="1075" t="s">
        <v>1901</v>
      </c>
    </row>
    <row customHeight="1" ht="11.25">
      <c r="AZ108" s="1128" t="s">
        <v>620</v>
      </c>
      <c r="BH108" s="1076" t="s">
        <v>1902</v>
      </c>
      <c r="BJ108" s="1076" t="s">
        <v>1903</v>
      </c>
      <c r="BL108" s="1076" t="s">
        <v>1556</v>
      </c>
      <c r="BN108" s="1076" t="s">
        <v>1904</v>
      </c>
    </row>
    <row customHeight="1" ht="11.25">
      <c r="BH109" s="1076" t="s">
        <v>1905</v>
      </c>
    </row>
    <row customHeight="1" ht="11.25">
      <c r="AZ110" s="1700" t="s">
        <v>1906</v>
      </c>
      <c r="BH110" s="1076" t="s">
        <v>1905</v>
      </c>
    </row>
    <row customHeight="1" ht="11.25">
      <c r="AZ111" s="1909" t="s">
        <v>1867</v>
      </c>
      <c r="BA111" s="1910" t="s">
        <v>1868</v>
      </c>
    </row>
    <row customHeight="1" ht="11.25">
      <c r="AZ112" s="1909" t="s">
        <v>1873</v>
      </c>
      <c r="BA112" s="1910" t="s">
        <v>1874</v>
      </c>
    </row>
    <row customHeight="1" ht="22.5">
      <c r="AZ113" s="1909" t="s">
        <v>1879</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1884</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1907</v>
      </c>
    </row>
    <row customHeight="1" ht="22.5">
      <c r="AZ115" s="1909" t="s">
        <v>1889</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489</v>
      </c>
    </row>
    <row customHeight="1" ht="11.25">
      <c r="AZ116" s="1909" t="s">
        <v>1891</v>
      </c>
      <c r="BA116" s="1910" t="s">
        <v>1892</v>
      </c>
      <c r="BH116" s="1076" t="s">
        <v>492</v>
      </c>
    </row>
    <row customHeight="1" ht="11.25">
      <c r="BH117" s="1076" t="s">
        <v>1332</v>
      </c>
    </row>
    <row customHeight="1" ht="11.25">
      <c r="BH118" s="1076" t="s">
        <v>1365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7E08D-3FA5-CAF3-0B58-0.2CAA7F85}"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342</v>
      </c>
      <c r="J1" s="463" t="s">
        <v>14</v>
      </c>
    </row>
    <row customHeight="1" ht="22.5" hidden="1">
      <c r="A2" s="510"/>
      <c r="B2" s="510"/>
      <c r="C2" s="1738" t="s">
        <v>175</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г.Санкт-Петербург</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343</v>
      </c>
      <c r="E9" s="2213"/>
      <c r="F9" s="2213"/>
      <c r="G9" s="2216" t="s">
        <v>344</v>
      </c>
      <c r="J9" s="463">
        <v>11</v>
      </c>
    </row>
    <row customHeight="1" ht="11.549999999999999">
      <c r="A10" s="510"/>
      <c r="B10" s="510"/>
      <c r="C10" s="465"/>
      <c r="D10" s="1482" t="s">
        <v>92</v>
      </c>
      <c r="E10" s="1484" t="s">
        <v>345</v>
      </c>
      <c r="F10" s="1484" t="s">
        <v>346</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АО "ТЭК СПБ"</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1908</v>
      </c>
      <c r="F13" s="1529" t="s">
        <v>349</v>
      </c>
      <c r="G13" s="482"/>
      <c r="H13" s="1541"/>
      <c r="J13" s="463">
        <v>19</v>
      </c>
    </row>
    <row customHeight="1" ht="19.95">
      <c r="A14" s="510"/>
      <c r="B14" s="510"/>
      <c r="C14" s="465"/>
      <c r="D14" s="1531" t="s">
        <v>757</v>
      </c>
      <c r="E14" s="1532" t="s">
        <v>1909</v>
      </c>
      <c r="F14" s="1534"/>
      <c r="G14" s="1533" t="s">
        <v>1910</v>
      </c>
      <c r="H14" s="1541"/>
      <c r="J14" s="463">
        <v>19</v>
      </c>
    </row>
    <row customHeight="1" ht="19.95">
      <c r="A15" s="510"/>
      <c r="B15" s="510"/>
      <c r="C15" s="465"/>
      <c r="D15" s="1531" t="s">
        <v>350</v>
      </c>
      <c r="E15" s="1532" t="s">
        <v>1911</v>
      </c>
      <c r="F15" s="1534"/>
      <c r="G15" s="1533" t="s">
        <v>1912</v>
      </c>
      <c r="H15" s="1541"/>
      <c r="J15" s="463">
        <v>19</v>
      </c>
    </row>
    <row customHeight="1" ht="24">
      <c r="A16" s="510"/>
      <c r="B16" s="510"/>
      <c r="C16" s="465"/>
      <c r="D16" s="1531" t="s">
        <v>353</v>
      </c>
      <c r="E16" s="1530" t="s">
        <v>1913</v>
      </c>
      <c r="F16" s="1539"/>
      <c r="G16" s="482" t="s">
        <v>1914</v>
      </c>
      <c r="H16" s="1541"/>
      <c r="J16" s="463">
        <v>23</v>
      </c>
    </row>
    <row customHeight="1" ht="48.29999999999999">
      <c r="A17" s="510"/>
      <c r="B17" s="510"/>
      <c r="C17" s="465"/>
      <c r="D17" s="1528">
        <v>3</v>
      </c>
      <c r="E17" s="1535" t="s">
        <v>1915</v>
      </c>
      <c r="F17" s="1534"/>
      <c r="G17" s="482" t="s">
        <v>1916</v>
      </c>
      <c r="H17" s="1541"/>
      <c r="J17" s="463">
        <v>46</v>
      </c>
    </row>
    <row customHeight="1" ht="48.29999999999999">
      <c r="A18" s="1483">
        <v>1</v>
      </c>
      <c r="B18" s="510"/>
      <c r="C18" s="1485"/>
      <c r="D18" s="1528" t="s">
        <v>95</v>
      </c>
      <c r="E18" s="1535" t="s">
        <v>1917</v>
      </c>
      <c r="F18" s="1534"/>
      <c r="G18" s="482" t="s">
        <v>1916</v>
      </c>
      <c r="H18" s="1541"/>
      <c r="I18" s="860"/>
      <c r="J18" s="463">
        <v>46</v>
      </c>
    </row>
    <row customHeight="1" ht="23.25">
      <c r="A19" s="510"/>
      <c r="B19" s="510"/>
      <c r="C19" s="465"/>
      <c r="D19" s="1528" t="s">
        <v>115</v>
      </c>
      <c r="E19" s="1535" t="s">
        <v>1918</v>
      </c>
      <c r="F19" s="1529" t="s">
        <v>349</v>
      </c>
      <c r="G19" s="2479" t="s">
        <v>1919</v>
      </c>
      <c r="H19" s="483"/>
      <c r="J19" s="463">
        <v>22</v>
      </c>
    </row>
    <row s="1538" customFormat="1" customHeight="1" ht="5.25" hidden="1">
      <c r="A20" s="510"/>
      <c r="B20" s="510"/>
      <c r="C20" s="1537"/>
      <c r="D20" s="1536" t="s">
        <v>1164</v>
      </c>
      <c r="E20" s="1022"/>
      <c r="F20" s="1021"/>
      <c r="G20" s="2480"/>
      <c r="J20" s="1538">
        <v>0</v>
      </c>
    </row>
    <row customHeight="1" ht="15.75">
      <c r="A21" s="510"/>
      <c r="B21" s="510"/>
      <c r="C21" s="465"/>
      <c r="D21" s="475"/>
      <c r="E21" s="423" t="s">
        <v>382</v>
      </c>
      <c r="F21" s="477"/>
      <c r="G21" s="2481"/>
      <c r="H21" s="1541"/>
      <c r="J21" s="463">
        <v>15</v>
      </c>
    </row>
    <row s="509" customFormat="1" customHeight="1" ht="26.25">
      <c r="A22" s="510"/>
      <c r="B22" s="510"/>
      <c r="C22" s="510"/>
      <c r="D22" s="1528" t="s">
        <v>96</v>
      </c>
      <c r="E22" s="482" t="s">
        <v>1920</v>
      </c>
      <c r="F22" s="1534"/>
      <c r="G22" s="482" t="s">
        <v>1921</v>
      </c>
      <c r="H22" s="1540"/>
      <c r="J22" s="509">
        <v>25</v>
      </c>
    </row>
    <row s="509" customFormat="1" customHeight="1" ht="19.95">
      <c r="A23" s="510"/>
      <c r="B23" s="510"/>
      <c r="C23" s="510"/>
      <c r="D23" s="1528" t="s">
        <v>97</v>
      </c>
      <c r="E23" s="1535" t="s">
        <v>1922</v>
      </c>
      <c r="F23" s="1539"/>
      <c r="G23" s="482" t="s">
        <v>1923</v>
      </c>
      <c r="H23" s="1540"/>
      <c r="J23" s="509">
        <v>19</v>
      </c>
    </row>
    <row s="509" customFormat="1" customHeight="1" ht="144" hidden="1">
      <c r="A24" s="510"/>
      <c r="B24" s="510"/>
      <c r="C24" s="510"/>
      <c r="D24" s="1528" t="s">
        <v>116</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86</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F693C-A14C-9FAB-6FE3-0.4E4A8D3B}"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1924</v>
      </c>
      <c r="G1" s="1639" t="s">
        <v>52</v>
      </c>
      <c r="H1" s="1639" t="s">
        <v>54</v>
      </c>
      <c r="IU1" s="1163" t="s">
        <v>14</v>
      </c>
    </row>
    <row s="1858" customFormat="1" customHeight="1" ht="22.5" hidden="1">
      <c r="A2" s="839"/>
      <c r="B2" s="1168">
        <v>1</v>
      </c>
      <c r="C2" s="1168"/>
      <c r="D2" s="1936" t="s">
        <v>175</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87</v>
      </c>
      <c r="G3" s="502" t="s">
        <v>88</v>
      </c>
      <c r="H3" s="502"/>
      <c r="I3" s="502"/>
      <c r="J3" s="235" t="s">
        <v>89</v>
      </c>
      <c r="K3" s="255" t="s">
        <v>87</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343</v>
      </c>
      <c r="F7" s="2110"/>
      <c r="G7" s="2110"/>
      <c r="H7" s="2110"/>
      <c r="I7" s="2110"/>
      <c r="J7" s="2482" t="s">
        <v>344</v>
      </c>
      <c r="K7" s="508"/>
      <c r="L7" s="508"/>
      <c r="M7" s="508"/>
      <c r="N7" s="508"/>
      <c r="O7" s="234"/>
      <c r="P7" s="508"/>
      <c r="Q7" s="233"/>
      <c r="R7" s="233"/>
      <c r="S7" s="233"/>
      <c r="T7" s="233"/>
      <c r="IU7" s="515">
        <v>14</v>
      </c>
    </row>
    <row s="1827" customFormat="1" customHeight="1" ht="21">
      <c r="A8" s="1163"/>
      <c r="B8" s="1168"/>
      <c r="C8" s="1163"/>
      <c r="D8" s="1503"/>
      <c r="E8" s="1556" t="s">
        <v>92</v>
      </c>
      <c r="F8" s="1548" t="s">
        <v>1924</v>
      </c>
      <c r="G8" s="1548" t="s">
        <v>52</v>
      </c>
      <c r="H8" s="1548" t="s">
        <v>54</v>
      </c>
      <c r="I8" s="1548" t="s">
        <v>1925</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1926</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86</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1321D-4124-B23D-49CF-0.97ECA7F4}"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175</v>
      </c>
      <c r="E2" s="1897"/>
      <c r="F2" s="1900" t="str">
        <f>IF(ROIV_INFO_NAME="","",ROIV_INFO_NAME)</f>
        <v>АО "ТЭК СПБ"</v>
      </c>
      <c r="G2" s="1925" t="s">
        <v>28</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87</v>
      </c>
      <c r="G3" s="1743" t="s">
        <v>88</v>
      </c>
      <c r="H3" s="502"/>
      <c r="I3" s="502"/>
      <c r="J3" s="502"/>
      <c r="K3" s="502"/>
      <c r="L3" s="235" t="s">
        <v>89</v>
      </c>
      <c r="M3" s="255" t="s">
        <v>87</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343</v>
      </c>
      <c r="F7" s="2110"/>
      <c r="G7" s="2110"/>
      <c r="H7" s="2110"/>
      <c r="I7" s="2110"/>
      <c r="J7" s="2110"/>
      <c r="K7" s="2110"/>
      <c r="L7" s="2482" t="s">
        <v>344</v>
      </c>
      <c r="M7" s="508"/>
      <c r="N7" s="508"/>
      <c r="O7" s="508"/>
      <c r="P7" s="508"/>
      <c r="Q7" s="234"/>
      <c r="R7" s="508"/>
      <c r="S7" s="233"/>
      <c r="T7" s="233"/>
      <c r="U7" s="233"/>
      <c r="V7" s="233"/>
      <c r="IW7" s="515">
        <v>14</v>
      </c>
    </row>
    <row s="1827" customFormat="1" customHeight="1" ht="67.2">
      <c r="A8" s="1163"/>
      <c r="B8" s="1168"/>
      <c r="C8" s="1163"/>
      <c r="D8" s="1503"/>
      <c r="E8" s="2486" t="s">
        <v>92</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1927</v>
      </c>
      <c r="H9" s="1545" t="s">
        <v>1928</v>
      </c>
      <c r="I9" s="1545" t="s">
        <v>1929</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АО "ТЭК СПБ"</v>
      </c>
      <c r="G10" s="1740" t="s">
        <v>28</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1930</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86</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D990D-F894-37A7-36C2-0.68E6D9F8}"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175</v>
      </c>
      <c r="E2" s="1912"/>
      <c r="F2" s="1914" t="str">
        <f>IF(ROIV_INFO_NAME="","",ROIV_INFO_NAME)</f>
        <v>АО "ТЭК СПБ"</v>
      </c>
      <c r="G2" s="1740" t="s">
        <v>28</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87</v>
      </c>
      <c r="G3" s="1743" t="s">
        <v>88</v>
      </c>
      <c r="H3" s="1901"/>
      <c r="I3" s="1901"/>
      <c r="J3" s="1901"/>
      <c r="K3" s="1901"/>
      <c r="L3" s="235" t="s">
        <v>89</v>
      </c>
      <c r="M3" s="256" t="s">
        <v>87</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343</v>
      </c>
      <c r="F7" s="2110"/>
      <c r="G7" s="2110"/>
      <c r="H7" s="2110"/>
      <c r="I7" s="2110"/>
      <c r="J7" s="2110"/>
      <c r="K7" s="2110"/>
      <c r="L7" s="2482" t="s">
        <v>344</v>
      </c>
      <c r="M7" s="1632"/>
      <c r="N7" s="1632"/>
      <c r="O7" s="1632"/>
      <c r="P7" s="1632"/>
      <c r="Q7" s="1632"/>
      <c r="R7" s="1632"/>
      <c r="S7" s="233"/>
      <c r="T7" s="233"/>
      <c r="U7" s="233"/>
      <c r="V7" s="233"/>
      <c r="IW7" s="1617">
        <v>14</v>
      </c>
    </row>
    <row s="1827" customFormat="1" customHeight="1" ht="67.2">
      <c r="A8" s="1639"/>
      <c r="B8" s="1374"/>
      <c r="C8" s="1639"/>
      <c r="D8" s="1523"/>
      <c r="E8" s="2486" t="s">
        <v>92</v>
      </c>
      <c r="F8" s="2486" t="s">
        <v>1931</v>
      </c>
      <c r="G8" s="2488" t="s">
        <v>1932</v>
      </c>
      <c r="H8" s="2489"/>
      <c r="I8" s="2490"/>
      <c r="J8" s="2486" t="s">
        <v>1933</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1927</v>
      </c>
      <c r="H9" s="1902" t="s">
        <v>1928</v>
      </c>
      <c r="I9" s="1902" t="s">
        <v>1929</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АО "ТЭК СПБ"</v>
      </c>
      <c r="G10" s="1741" t="s">
        <v>28</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1930</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86</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FE45A-256A-0AAA-AD77-0.2224493C}"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175</v>
      </c>
      <c r="E2" s="2135">
        <v>1</v>
      </c>
      <c r="F2" s="2311" t="str">
        <f>IF(region_name="","",region_name)</f>
        <v>г.Санкт-Петербург</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1934</v>
      </c>
      <c r="L3" s="1551"/>
      <c r="M3" s="1928"/>
      <c r="N3" s="1921"/>
      <c r="O3" s="1543"/>
      <c r="P3" s="519"/>
      <c r="Q3" s="431">
        <v>0</v>
      </c>
    </row>
    <row s="1650" customFormat="1" customHeight="1" ht="5.25" hidden="1">
      <c r="A4" s="504"/>
      <c r="D4" s="502"/>
      <c r="F4" s="255" t="s">
        <v>87</v>
      </c>
      <c r="G4" s="502" t="s">
        <v>88</v>
      </c>
      <c r="H4" s="502"/>
      <c r="I4" s="1931"/>
      <c r="J4" s="1552"/>
      <c r="K4" s="1919"/>
      <c r="L4" s="1919"/>
      <c r="M4" s="1919"/>
      <c r="N4" s="1915"/>
      <c r="O4" s="255" t="s">
        <v>87</v>
      </c>
      <c r="P4" s="255"/>
      <c r="Q4" s="519">
        <v>0</v>
      </c>
    </row>
    <row s="1858" customFormat="1" customHeight="1" ht="22.5" hidden="1">
      <c r="A5" s="1649"/>
      <c r="B5" s="1374">
        <v>1</v>
      </c>
      <c r="C5" s="1374"/>
      <c r="D5" s="809"/>
      <c r="E5" s="1921"/>
      <c r="F5" s="1921"/>
      <c r="G5" s="1921"/>
      <c r="H5" s="1932"/>
      <c r="I5" s="1937" t="s">
        <v>175</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343</v>
      </c>
      <c r="F10" s="2135"/>
      <c r="G10" s="2135"/>
      <c r="H10" s="2135"/>
      <c r="I10" s="2135"/>
      <c r="J10" s="2135"/>
      <c r="K10" s="2135"/>
      <c r="L10" s="2135"/>
      <c r="M10" s="2109"/>
      <c r="N10" s="2486" t="s">
        <v>344</v>
      </c>
      <c r="O10" s="508"/>
      <c r="P10" s="508"/>
      <c r="Q10" s="515">
        <v>14</v>
      </c>
    </row>
    <row s="1827" customFormat="1" customHeight="1" ht="44.25">
      <c r="A11" s="1639"/>
      <c r="B11" s="1374"/>
      <c r="C11" s="1639"/>
      <c r="D11" s="1523"/>
      <c r="E11" s="2500" t="s">
        <v>92</v>
      </c>
      <c r="F11" s="2500" t="s">
        <v>347</v>
      </c>
      <c r="G11" s="2500" t="s">
        <v>1935</v>
      </c>
      <c r="H11" s="2500"/>
      <c r="I11" s="2500" t="s">
        <v>1936</v>
      </c>
      <c r="J11" s="2500"/>
      <c r="K11" s="2500"/>
      <c r="L11" s="2500" t="s">
        <v>1937</v>
      </c>
      <c r="M11" s="2488" t="s">
        <v>1938</v>
      </c>
      <c r="N11" s="2499"/>
      <c r="O11" s="1632"/>
      <c r="P11" s="1632"/>
      <c r="Q11" s="1617">
        <v>42</v>
      </c>
    </row>
    <row s="1827" customFormat="1" customHeight="1" ht="29.25">
      <c r="A12" s="1163"/>
      <c r="B12" s="1168"/>
      <c r="C12" s="1163"/>
      <c r="D12" s="1503"/>
      <c r="E12" s="2486"/>
      <c r="F12" s="2500"/>
      <c r="G12" s="1917" t="s">
        <v>1939</v>
      </c>
      <c r="H12" s="1917" t="s">
        <v>351</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г.Санкт-Петербург</v>
      </c>
      <c r="G13" s="2495"/>
      <c r="H13" s="2502"/>
      <c r="I13" s="482"/>
      <c r="J13" s="1913">
        <v>1</v>
      </c>
      <c r="K13" s="1926"/>
      <c r="L13" s="1927"/>
      <c r="M13" s="1927"/>
      <c r="N13" s="2496" t="s">
        <v>1940</v>
      </c>
      <c r="O13" s="1543"/>
      <c r="P13" s="519"/>
      <c r="Q13" s="431">
        <v>22</v>
      </c>
    </row>
    <row s="1858" customFormat="1" customHeight="1" ht="23.25">
      <c r="A14" s="2107"/>
      <c r="B14" s="1168"/>
      <c r="C14" s="1168"/>
      <c r="D14" s="809"/>
      <c r="E14" s="2135"/>
      <c r="F14" s="2494"/>
      <c r="G14" s="2495"/>
      <c r="H14" s="2503"/>
      <c r="I14" s="429"/>
      <c r="J14" s="1508"/>
      <c r="K14" s="1508" t="s">
        <v>1934</v>
      </c>
      <c r="L14" s="1551"/>
      <c r="M14" s="1551"/>
      <c r="N14" s="2497"/>
      <c r="O14" s="1543"/>
      <c r="P14" s="519"/>
      <c r="Q14" s="431">
        <v>22</v>
      </c>
    </row>
    <row s="1858" customFormat="1" customHeight="1" ht="23.25">
      <c r="A15" s="2107"/>
      <c r="B15" s="1168"/>
      <c r="C15" s="420"/>
      <c r="D15" s="809"/>
      <c r="E15" s="429"/>
      <c r="F15" s="1508" t="s">
        <v>1926</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86</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0B3B6-36CB-EE8B-FDD4-0.FE7EFA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1941</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343</v>
      </c>
      <c r="E8" s="2217"/>
      <c r="F8" s="2217"/>
      <c r="G8" s="2217"/>
      <c r="H8" s="2217"/>
      <c r="I8" s="2217" t="s">
        <v>344</v>
      </c>
      <c r="M8" s="129">
        <v>14</v>
      </c>
    </row>
    <row customHeight="1" ht="29.25">
      <c r="D9" s="2217" t="s">
        <v>92</v>
      </c>
      <c r="E9" s="2217" t="s">
        <v>1942</v>
      </c>
      <c r="F9" s="2217"/>
      <c r="G9" s="2217"/>
      <c r="H9" s="2217"/>
      <c r="I9" s="2217"/>
      <c r="M9" s="129">
        <v>28</v>
      </c>
    </row>
    <row customHeight="1" ht="24">
      <c r="D10" s="2217"/>
      <c r="E10" s="135" t="s">
        <v>1943</v>
      </c>
      <c r="F10" s="135" t="s">
        <v>1944</v>
      </c>
      <c r="G10" s="135" t="s">
        <v>1945</v>
      </c>
      <c r="H10" s="135" t="s">
        <v>433</v>
      </c>
      <c r="I10" s="2217"/>
      <c r="M10" s="129">
        <v>23</v>
      </c>
    </row>
    <row customHeight="1" ht="12" hidden="1">
      <c r="D11" s="95" t="s">
        <v>113</v>
      </c>
      <c r="E11" s="95" t="s">
        <v>95</v>
      </c>
      <c r="F11" s="95" t="s">
        <v>115</v>
      </c>
      <c r="G11" s="95" t="s">
        <v>96</v>
      </c>
      <c r="H11" s="95" t="s">
        <v>97</v>
      </c>
      <c r="I11" s="95" t="s">
        <v>116</v>
      </c>
      <c r="M11" s="129">
        <v>0</v>
      </c>
    </row>
    <row s="1831" customFormat="1" customHeight="1" ht="26.25">
      <c r="A12" s="153" t="s">
        <v>94</v>
      </c>
      <c r="B12" s="133" t="s">
        <v>28</v>
      </c>
      <c r="C12" s="134"/>
      <c r="D12" s="136" t="s">
        <v>113</v>
      </c>
      <c r="E12" s="389"/>
      <c r="F12" s="389"/>
      <c r="G12" s="1742" t="s">
        <v>28</v>
      </c>
      <c r="H12" s="390"/>
      <c r="I12" s="2177" t="s">
        <v>1946</v>
      </c>
      <c r="K12" s="280"/>
      <c r="L12" s="281"/>
      <c r="M12" s="125">
        <v>25</v>
      </c>
    </row>
    <row customHeight="1" ht="15.75">
      <c r="A13" s="129"/>
      <c r="B13" s="129"/>
      <c r="C13" s="129"/>
      <c r="D13" s="117"/>
      <c r="E13" s="138" t="s">
        <v>517</v>
      </c>
      <c r="F13" s="137"/>
      <c r="G13" s="137"/>
      <c r="H13" s="222"/>
      <c r="I13" s="2179"/>
      <c r="M13" s="129">
        <v>15</v>
      </c>
    </row>
    <row customHeight="1" ht="3">
      <c r="A14" s="129"/>
      <c r="B14" s="129"/>
      <c r="C14" s="129"/>
      <c r="M14" s="129">
        <v>3</v>
      </c>
    </row>
    <row customHeight="1" ht="29.25">
      <c r="E15" s="2504" t="s">
        <v>1947</v>
      </c>
      <c r="F15" s="2504"/>
      <c r="G15" s="2504"/>
      <c r="H15" s="2504"/>
      <c r="M15" s="129">
        <v>28</v>
      </c>
    </row>
    <row customHeight="1" ht="14.25" hidden="1">
      <c r="A16" s="126" t="s">
        <v>86</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D2912-081B-F054-1E46-0.2DEB9EB}" mc:Ignorable="x14ac xr xr2 xr3">
  <sheetPr>
    <tabColor rgb="FFCCCCFF"/>
    <pageSetUpPr fitToPage="1"/>
  </sheetPr>
  <dimension ref="A1:J19"/>
  <sheetViews>
    <sheetView topLeftCell="A1" showGridLines="0" zoomScale="90" workbookViewId="0">
      <selection activeCell="E15" sqref="E15"/>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1948</v>
      </c>
      <c r="E7" s="2506"/>
      <c r="F7" s="275"/>
      <c r="J7" s="77">
        <v>22</v>
      </c>
    </row>
    <row customHeight="1" ht="3">
      <c r="C8" s="100"/>
      <c r="D8" s="78"/>
      <c r="E8" s="78"/>
      <c r="J8" s="77">
        <v>3</v>
      </c>
    </row>
    <row customHeight="1" ht="16.8">
      <c r="C9" s="100"/>
      <c r="D9" s="113" t="s">
        <v>92</v>
      </c>
      <c r="E9" s="268" t="s">
        <v>1949</v>
      </c>
      <c r="J9" s="77">
        <v>16</v>
      </c>
    </row>
    <row customHeight="1" ht="1.05">
      <c r="C10" s="100"/>
      <c r="D10" s="95"/>
      <c r="E10" s="95"/>
      <c r="J10" s="77">
        <v>1</v>
      </c>
    </row>
    <row customHeight="1" ht="11.25" hidden="1">
      <c r="C11" s="100"/>
      <c r="D11" s="158">
        <v>0</v>
      </c>
      <c r="E11" s="269"/>
      <c r="J11" s="77">
        <v>0</v>
      </c>
    </row>
    <row customHeight="1" ht="65.25">
      <c r="C12" s="144"/>
      <c r="D12" s="121">
        <v>1</v>
      </c>
      <c r="E12" s="385" t="s">
        <v>1950</v>
      </c>
      <c r="J12" s="77">
        <v>15</v>
      </c>
    </row>
    <row customHeight="1" ht="49.5">
      <c r="A13" s="272"/>
      <c r="B13" s="272"/>
      <c r="C13" s="691" t="s">
        <v>175</v>
      </c>
      <c r="D13" s="121" t="s">
        <v>114</v>
      </c>
      <c r="E13" s="385" t="s">
        <v>1951</v>
      </c>
      <c r="F13" s="272"/>
      <c r="G13" s="272"/>
      <c r="H13" s="272"/>
      <c r="I13" s="272"/>
      <c r="J13" s="272"/>
    </row>
    <row customHeight="1" ht="57.75">
      <c r="A14" s="272"/>
      <c r="B14" s="272"/>
      <c r="C14" s="691" t="s">
        <v>175</v>
      </c>
      <c r="D14" s="121" t="s">
        <v>94</v>
      </c>
      <c r="E14" s="385" t="s">
        <v>1952</v>
      </c>
      <c r="F14" s="272"/>
      <c r="G14" s="272"/>
      <c r="H14" s="272"/>
      <c r="I14" s="272"/>
      <c r="J14" s="272"/>
    </row>
    <row customHeight="1" ht="94.5">
      <c r="A15" s="272"/>
      <c r="B15" s="272"/>
      <c r="C15" s="691" t="s">
        <v>175</v>
      </c>
      <c r="D15" s="121" t="s">
        <v>95</v>
      </c>
      <c r="E15" s="385" t="s">
        <v>1953</v>
      </c>
      <c r="F15" s="272"/>
      <c r="G15" s="272"/>
      <c r="H15" s="272"/>
      <c r="I15" s="272"/>
      <c r="J15" s="272"/>
    </row>
    <row customHeight="1" ht="12.75">
      <c r="C16" s="100"/>
      <c r="D16" s="270"/>
      <c r="E16" s="271" t="s">
        <v>1954</v>
      </c>
      <c r="J16" s="77">
        <v>12</v>
      </c>
    </row>
    <row customHeight="1" ht="3">
      <c r="J17" s="77">
        <v>3</v>
      </c>
    </row>
    <row customHeight="1" ht="23.25">
      <c r="C18" s="145"/>
      <c r="D18" s="2507" t="s">
        <v>1955</v>
      </c>
      <c r="E18" s="2507"/>
      <c r="F18" s="146"/>
      <c r="G18" s="146"/>
      <c r="H18" s="146"/>
      <c r="I18" s="146"/>
      <c r="J18" s="77">
        <v>22</v>
      </c>
    </row>
    <row customHeight="1" ht="14.25" hidden="1">
      <c r="A19" s="77" t="s">
        <v>86</v>
      </c>
      <c r="B19" s="77">
        <v>0</v>
      </c>
      <c r="C19" s="99">
        <v>3</v>
      </c>
      <c r="D19" s="77">
        <v>6</v>
      </c>
      <c r="E19" s="77">
        <v>94</v>
      </c>
      <c r="F19" s="77">
        <v>8</v>
      </c>
      <c r="G19" s="77">
        <v>8</v>
      </c>
      <c r="H19" s="77">
        <v>8</v>
      </c>
      <c r="I19" s="77">
        <v>8</v>
      </c>
      <c r="J19" s="77">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E1F3C-4F5C-32F7-7F05-0.F9F639DD}" mc:Ignorable="x14ac xr xr2 xr3">
  <sheetPr>
    <tabColor rgb="FFCCCCFF"/>
    <pageSetUpPr fitToPage="1"/>
  </sheetPr>
  <dimension ref="A1:M15"/>
  <sheetViews>
    <sheetView topLeftCell="A1" showGridLines="0" zoomScale="90" workbookViewId="0">
      <selection activeCell="G12" sqref="G12"/>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1956</v>
      </c>
      <c r="E7" s="2108"/>
      <c r="F7" s="275"/>
      <c r="M7" s="77">
        <v>22</v>
      </c>
    </row>
    <row customHeight="1" ht="3">
      <c r="C8" s="100"/>
      <c r="D8" s="78"/>
      <c r="E8" s="78"/>
      <c r="M8" s="77">
        <v>3</v>
      </c>
    </row>
    <row customHeight="1" ht="16.8">
      <c r="C9" s="100"/>
      <c r="D9" s="113" t="s">
        <v>92</v>
      </c>
      <c r="E9" s="116" t="s">
        <v>330</v>
      </c>
      <c r="M9" s="77">
        <v>16</v>
      </c>
    </row>
    <row customHeight="1" ht="12.75">
      <c r="C10" s="100"/>
      <c r="D10" s="95" t="s">
        <v>113</v>
      </c>
      <c r="E10" s="95" t="s">
        <v>114</v>
      </c>
      <c r="M10" s="77">
        <v>12</v>
      </c>
    </row>
    <row customHeight="1" ht="15" hidden="1">
      <c r="C11" s="100"/>
      <c r="D11" s="121">
        <v>0</v>
      </c>
      <c r="E11" s="157"/>
      <c r="M11" s="77">
        <v>0</v>
      </c>
    </row>
    <row customHeight="1" ht="87">
      <c r="A12" s="272"/>
      <c r="B12" s="272"/>
      <c r="C12" s="1825" t="s">
        <v>175</v>
      </c>
      <c r="D12" s="121" t="s">
        <v>113</v>
      </c>
      <c r="E12" s="122" t="s">
        <v>1957</v>
      </c>
      <c r="F12" s="272"/>
      <c r="G12" s="272"/>
      <c r="H12" s="272"/>
      <c r="I12" s="272"/>
      <c r="J12" s="272"/>
      <c r="K12" s="272"/>
      <c r="L12" s="272"/>
      <c r="M12" s="272"/>
    </row>
    <row customHeight="1" ht="84">
      <c r="A13" s="272"/>
      <c r="B13" s="272"/>
      <c r="C13" s="1825" t="s">
        <v>175</v>
      </c>
      <c r="D13" s="121" t="s">
        <v>114</v>
      </c>
      <c r="E13" s="122" t="s">
        <v>1958</v>
      </c>
      <c r="F13" s="272"/>
      <c r="G13" s="272"/>
      <c r="H13" s="272"/>
      <c r="I13" s="272"/>
      <c r="J13" s="272"/>
      <c r="K13" s="272"/>
      <c r="L13" s="272"/>
      <c r="M13" s="272"/>
    </row>
    <row customHeight="1" ht="14.699999999999998">
      <c r="C14" s="100"/>
      <c r="D14" s="117"/>
      <c r="E14" s="115" t="s">
        <v>1954</v>
      </c>
      <c r="M14" s="77">
        <v>14</v>
      </c>
    </row>
    <row customHeight="1" ht="14.25" hidden="1">
      <c r="A15" s="77" t="s">
        <v>86</v>
      </c>
      <c r="B15" s="77">
        <v>0</v>
      </c>
      <c r="C15" s="99">
        <v>3</v>
      </c>
      <c r="D15" s="77">
        <v>6</v>
      </c>
      <c r="E15" s="77">
        <v>94</v>
      </c>
      <c r="F15" s="77">
        <v>8</v>
      </c>
      <c r="G15" s="77">
        <v>8</v>
      </c>
      <c r="H15" s="77">
        <v>8</v>
      </c>
      <c r="I15" s="77">
        <v>8</v>
      </c>
      <c r="J15" s="77">
        <v>8</v>
      </c>
      <c r="K15" s="77">
        <v>8</v>
      </c>
      <c r="L15" s="77">
        <v>8</v>
      </c>
      <c r="M15" s="77">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A18E9-97D1-A194-F541-0.B841067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322</v>
      </c>
      <c r="M2" s="1561" t="s">
        <v>323</v>
      </c>
      <c r="R2" s="1561" t="s">
        <v>324</v>
      </c>
      <c r="S2" s="1561" t="s">
        <v>323</v>
      </c>
      <c r="X2" s="1561" t="s">
        <v>322</v>
      </c>
      <c r="Y2" s="1561" t="s">
        <v>323</v>
      </c>
      <c r="AD2" s="1561" t="s">
        <v>322</v>
      </c>
      <c r="AE2" s="1561" t="s">
        <v>323</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325</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АО "ТЭК СПБ"</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92</v>
      </c>
      <c r="E8" s="2135" t="s">
        <v>109</v>
      </c>
      <c r="F8" s="2200" t="s">
        <v>126</v>
      </c>
      <c r="G8" s="2201"/>
      <c r="H8" s="2200" t="s">
        <v>92</v>
      </c>
      <c r="I8" s="2201"/>
      <c r="J8" s="2135" t="s">
        <v>127</v>
      </c>
      <c r="K8" s="1564"/>
      <c r="L8" s="2204" t="s">
        <v>326</v>
      </c>
      <c r="M8" s="2204"/>
      <c r="N8" s="2204"/>
      <c r="O8" s="2204"/>
      <c r="P8" s="2204"/>
      <c r="Q8" s="1565"/>
      <c r="R8" s="2104" t="s">
        <v>327</v>
      </c>
      <c r="S8" s="2205"/>
      <c r="T8" s="2205"/>
      <c r="U8" s="2205"/>
      <c r="V8" s="2205"/>
      <c r="W8" s="1565"/>
      <c r="X8" s="2206" t="s">
        <v>328</v>
      </c>
      <c r="Y8" s="2206"/>
      <c r="Z8" s="2206"/>
      <c r="AA8" s="2206"/>
      <c r="AB8" s="2206"/>
      <c r="AC8" s="1566"/>
      <c r="AD8" s="2135" t="s">
        <v>329</v>
      </c>
      <c r="AE8" s="2135"/>
      <c r="AF8" s="2135"/>
      <c r="AG8" s="2135"/>
      <c r="AH8" s="2109"/>
      <c r="AI8" s="2135" t="s">
        <v>330</v>
      </c>
      <c r="AJ8" s="1582"/>
      <c r="BM8" s="301">
        <v>32</v>
      </c>
    </row>
    <row customHeight="1" ht="23.25">
      <c r="D9" s="2135"/>
      <c r="E9" s="2135"/>
      <c r="F9" s="2183" t="s">
        <v>93</v>
      </c>
      <c r="G9" s="2183" t="s">
        <v>132</v>
      </c>
      <c r="H9" s="2202"/>
      <c r="I9" s="2203"/>
      <c r="J9" s="2109"/>
      <c r="K9" s="1567"/>
      <c r="L9" s="2135" t="s">
        <v>331</v>
      </c>
      <c r="M9" s="2109"/>
      <c r="N9" s="2200" t="s">
        <v>92</v>
      </c>
      <c r="O9" s="2201"/>
      <c r="P9" s="2135" t="s">
        <v>133</v>
      </c>
      <c r="Q9" s="1564"/>
      <c r="R9" s="2135" t="s">
        <v>331</v>
      </c>
      <c r="S9" s="2109"/>
      <c r="T9" s="2200" t="s">
        <v>92</v>
      </c>
      <c r="U9" s="2201"/>
      <c r="V9" s="2135" t="s">
        <v>133</v>
      </c>
      <c r="W9" s="1564"/>
      <c r="X9" s="2135" t="s">
        <v>331</v>
      </c>
      <c r="Y9" s="2109"/>
      <c r="Z9" s="2200" t="s">
        <v>92</v>
      </c>
      <c r="AA9" s="2201"/>
      <c r="AB9" s="2135" t="s">
        <v>332</v>
      </c>
      <c r="AC9" s="1564"/>
      <c r="AD9" s="2135" t="s">
        <v>331</v>
      </c>
      <c r="AE9" s="2109"/>
      <c r="AF9" s="2200" t="s">
        <v>92</v>
      </c>
      <c r="AG9" s="2201"/>
      <c r="AH9" s="2109" t="s">
        <v>332</v>
      </c>
      <c r="AI9" s="2135"/>
      <c r="AJ9" s="1582"/>
      <c r="BM9" s="301">
        <v>22</v>
      </c>
    </row>
    <row customHeight="1" ht="24">
      <c r="D10" s="2183"/>
      <c r="E10" s="2183"/>
      <c r="F10" s="2207"/>
      <c r="G10" s="2207"/>
      <c r="H10" s="2208"/>
      <c r="I10" s="2209"/>
      <c r="J10" s="2200"/>
      <c r="K10" s="1567"/>
      <c r="L10" s="1586" t="s">
        <v>333</v>
      </c>
      <c r="M10" s="1581" t="s">
        <v>334</v>
      </c>
      <c r="N10" s="2202"/>
      <c r="O10" s="2203"/>
      <c r="P10" s="2183"/>
      <c r="Q10" s="1564"/>
      <c r="R10" s="1586" t="s">
        <v>333</v>
      </c>
      <c r="S10" s="1581" t="s">
        <v>334</v>
      </c>
      <c r="T10" s="2202"/>
      <c r="U10" s="2203"/>
      <c r="V10" s="2183"/>
      <c r="W10" s="1564"/>
      <c r="X10" s="1586" t="s">
        <v>333</v>
      </c>
      <c r="Y10" s="1581" t="s">
        <v>334</v>
      </c>
      <c r="Z10" s="2202"/>
      <c r="AA10" s="2203"/>
      <c r="AB10" s="2183"/>
      <c r="AC10" s="1564"/>
      <c r="AD10" s="1586" t="s">
        <v>333</v>
      </c>
      <c r="AE10" s="1581" t="s">
        <v>334</v>
      </c>
      <c r="AF10" s="2202"/>
      <c r="AG10" s="2203"/>
      <c r="AH10" s="2200"/>
      <c r="AI10" s="2183"/>
      <c r="AJ10" s="1582"/>
      <c r="AK10" s="262" t="s">
        <v>335</v>
      </c>
      <c r="AL10" s="262" t="s">
        <v>134</v>
      </c>
      <c r="BM10" s="301">
        <v>23</v>
      </c>
    </row>
    <row customHeight="1" ht="15">
      <c r="D11" s="2191" t="s">
        <v>113</v>
      </c>
      <c r="E11" s="2187" t="s">
        <v>336</v>
      </c>
      <c r="F11" s="2187" t="s">
        <v>337</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114</v>
      </c>
      <c r="E17" s="2187" t="s">
        <v>336</v>
      </c>
      <c r="F17" s="2187" t="s">
        <v>338</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94</v>
      </c>
      <c r="E23" s="2187" t="s">
        <v>336</v>
      </c>
      <c r="F23" s="2187" t="s">
        <v>339</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102</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95</v>
      </c>
      <c r="E29" s="2187" t="s">
        <v>336</v>
      </c>
      <c r="F29" s="2187" t="s">
        <v>340</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115</v>
      </c>
      <c r="E35" s="2187" t="s">
        <v>336</v>
      </c>
      <c r="F35" s="2187" t="s">
        <v>341</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86</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84CEB-2A3B-399F-19A5-0.1A11080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1959</v>
      </c>
      <c r="C2" s="2508"/>
      <c r="D2" s="2508"/>
      <c r="E2" s="276"/>
      <c r="F2" s="97">
        <v>22</v>
      </c>
    </row>
    <row customHeight="1" ht="3">
      <c r="F3" s="97">
        <v>3</v>
      </c>
    </row>
    <row customHeight="1" ht="23.25">
      <c r="B4" s="2622" t="s">
        <v>1960</v>
      </c>
      <c r="C4" s="391" t="s">
        <v>1961</v>
      </c>
      <c r="D4" s="391" t="s">
        <v>1962</v>
      </c>
      <c r="F4" s="97">
        <v>22</v>
      </c>
    </row>
    <row customHeight="1" ht="11.25" hidden="1">
      <c r="A5" s="97" t="s">
        <v>86</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226B2-A5C5-CD51-F414-0.9243EEB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1963</v>
      </c>
    </row>
    <row r="4" s="272" customFormat="1" customHeight="1" ht="15">
      <c r="C4" s="1824"/>
      <c r="D4" s="121"/>
      <c r="E4" s="385"/>
    </row>
    <row r="6" s="1823" customFormat="1" customHeight="1" ht="17.25">
      <c r="A6" s="1823" t="s">
        <v>1964</v>
      </c>
    </row>
    <row r="8" s="272" customFormat="1" customHeight="1" ht="17.25">
      <c r="C8" s="1825"/>
      <c r="D8" s="121"/>
      <c r="E8" s="122"/>
    </row>
    <row r="11" s="1823" customFormat="1" customHeight="1" ht="17.25">
      <c r="A11" s="1823" t="s">
        <v>1965</v>
      </c>
    </row>
    <row r="13" s="1827" customFormat="1" customHeight="1" ht="15">
      <c r="A13" s="2225">
        <v>1</v>
      </c>
      <c r="B13" s="1168"/>
      <c r="C13" s="809" t="s">
        <v>175</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106</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1966</v>
      </c>
    </row>
    <row r="19" s="1858" customFormat="1" customHeight="1" ht="15">
      <c r="A19" s="1890"/>
      <c r="B19" s="1374">
        <v>1</v>
      </c>
      <c r="C19" s="1374"/>
      <c r="D19" s="808" t="s">
        <v>175</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1967</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175</v>
      </c>
      <c r="D23" s="2116" t="s">
        <v>113</v>
      </c>
      <c r="E23" s="2117"/>
      <c r="F23" s="2115" t="s">
        <v>19</v>
      </c>
      <c r="G23" s="2565"/>
      <c r="H23" s="2135">
        <v>1</v>
      </c>
      <c r="I23" s="2567" t="str">
        <f>IF(U23="","",INDEX(TERRITORY_MR_LIST,MATCH(U23,TERRITORY_LIST_ID,0)))</f>
        <v/>
      </c>
      <c r="J23" s="2115" t="s">
        <v>19</v>
      </c>
      <c r="K23" s="840"/>
      <c r="L23" s="1790" t="s">
        <v>113</v>
      </c>
      <c r="M23" s="611"/>
      <c r="N23" s="612"/>
      <c r="O23" s="612"/>
      <c r="P23" s="612"/>
      <c r="Q23" s="612"/>
      <c r="R23" s="612"/>
      <c r="S23" s="612"/>
      <c r="T23" s="612"/>
      <c r="U23" s="613"/>
      <c r="V23" s="612"/>
      <c r="W23" s="612"/>
      <c r="X23" s="603"/>
      <c r="Y23" s="603" t="s">
        <v>122</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123</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124</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1968</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175</v>
      </c>
      <c r="H29" s="2111">
        <v>1</v>
      </c>
      <c r="I29" s="2570" t="str">
        <f>IF(U29="","",INDEX(TERRITORY_MR_LIST,MATCH(U29,TERRITORY_LIST_ID,0)))</f>
        <v/>
      </c>
      <c r="J29" s="2115" t="s">
        <v>19</v>
      </c>
      <c r="K29" s="840"/>
      <c r="L29" s="1790" t="s">
        <v>113</v>
      </c>
      <c r="M29" s="611"/>
      <c r="N29" s="612"/>
      <c r="O29" s="612"/>
      <c r="P29" s="612"/>
      <c r="Q29" s="612"/>
      <c r="R29" s="612"/>
      <c r="S29" s="612"/>
      <c r="T29" s="612"/>
      <c r="U29" s="613"/>
      <c r="V29" s="612"/>
      <c r="W29" s="612"/>
      <c r="X29" s="603"/>
      <c r="Y29" s="603" t="s">
        <v>122</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123</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1969</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175</v>
      </c>
      <c r="L34" s="1737" t="s">
        <v>113</v>
      </c>
      <c r="M34" s="819"/>
      <c r="N34" s="820"/>
      <c r="O34" s="612"/>
      <c r="P34" s="612"/>
      <c r="Q34" s="612"/>
      <c r="R34" s="612"/>
      <c r="S34" s="612"/>
      <c r="T34" s="612"/>
      <c r="U34" s="613"/>
      <c r="V34" s="612"/>
      <c r="W34" s="612"/>
      <c r="X34" s="603"/>
      <c r="Y34" s="603" t="s">
        <v>122</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1970</v>
      </c>
    </row>
    <row customHeight="1" ht="11.25"/>
    <row s="463" customFormat="1" customHeight="1" ht="22.5">
      <c r="A39" s="1799"/>
      <c r="B39" s="465"/>
      <c r="C39" s="867"/>
      <c r="D39" s="448"/>
      <c r="E39" s="868"/>
      <c r="F39" s="1820"/>
      <c r="G39" s="1830"/>
      <c r="H39" s="483"/>
    </row>
    <row customHeight="1" ht="11.25"/>
    <row s="1823" customFormat="1" customHeight="1" ht="11.25">
      <c r="A41" s="1823" t="s">
        <v>1971</v>
      </c>
    </row>
    <row customHeight="1" ht="11.25"/>
    <row s="463" customFormat="1" customHeight="1" ht="22.5">
      <c r="A43" s="465"/>
      <c r="B43" s="465"/>
      <c r="C43" s="465"/>
      <c r="D43" s="448"/>
      <c r="E43" s="868"/>
      <c r="F43" s="869"/>
      <c r="G43" s="1830"/>
      <c r="H43" s="483"/>
    </row>
    <row customHeight="1" ht="11.25"/>
    <row s="1823" customFormat="1" customHeight="1" ht="11.25">
      <c r="A45" s="1823" t="s">
        <v>1972</v>
      </c>
    </row>
    <row customHeight="1" ht="11.25"/>
    <row s="463" customFormat="1" customHeight="1" ht="24">
      <c r="A47" s="2210" t="s">
        <v>356</v>
      </c>
      <c r="B47" s="510"/>
      <c r="C47" s="2221"/>
      <c r="D47" s="453" t="str">
        <f>A47</f>
        <v>5.1</v>
      </c>
      <c r="E47" s="450" t="s">
        <v>357</v>
      </c>
      <c r="F47" s="1984" t="s">
        <v>349</v>
      </c>
      <c r="G47" s="452" t="s">
        <v>358</v>
      </c>
      <c r="H47" s="483"/>
      <c r="I47" s="860"/>
    </row>
    <row s="463" customFormat="1" customHeight="1" ht="22.5">
      <c r="A48" s="2210"/>
      <c r="B48" s="510"/>
      <c r="C48" s="2221"/>
      <c r="D48" s="448" t="str">
        <f>D47&amp;".1"</f>
        <v>5.1.1</v>
      </c>
      <c r="E48" s="447" t="s">
        <v>359</v>
      </c>
      <c r="F48" s="1985" t="s">
        <v>28</v>
      </c>
      <c r="G48" s="482"/>
      <c r="H48" s="483"/>
      <c r="I48" s="860"/>
    </row>
    <row s="463" customFormat="1" customHeight="1" ht="22.5">
      <c r="A49" s="2210"/>
      <c r="B49" s="510"/>
      <c r="C49" s="2221"/>
      <c r="D49" s="448" t="str">
        <f>D47&amp;".2"</f>
        <v>5.1.2</v>
      </c>
      <c r="E49" s="447" t="s">
        <v>360</v>
      </c>
      <c r="F49" s="1740" t="s">
        <v>28</v>
      </c>
      <c r="G49" s="452" t="s">
        <v>361</v>
      </c>
      <c r="H49" s="483"/>
      <c r="I49" s="860"/>
    </row>
    <row s="463" customFormat="1" customHeight="1" ht="22.5">
      <c r="A50" s="2210"/>
      <c r="B50" s="510"/>
      <c r="C50" s="2221"/>
      <c r="D50" s="448" t="str">
        <f>D47&amp;".3"</f>
        <v>5.1.3</v>
      </c>
      <c r="E50" s="447" t="s">
        <v>362</v>
      </c>
      <c r="F50" s="1985" t="s">
        <v>28</v>
      </c>
      <c r="G50" s="482"/>
      <c r="H50" s="483"/>
      <c r="I50" s="860"/>
    </row>
    <row s="463" customFormat="1" customHeight="1" ht="22.5">
      <c r="A51" s="2210"/>
      <c r="B51" s="510"/>
      <c r="C51" s="2221"/>
      <c r="D51" s="448" t="str">
        <f>D47&amp;".4"</f>
        <v>5.1.4</v>
      </c>
      <c r="E51" s="447" t="s">
        <v>363</v>
      </c>
      <c r="F51" s="1985" t="s">
        <v>28</v>
      </c>
      <c r="G51" s="452" t="s">
        <v>364</v>
      </c>
      <c r="H51" s="483"/>
      <c r="I51" s="860"/>
    </row>
    <row r="54" s="1823" customFormat="1" customHeight="1" ht="17.25">
      <c r="A54" s="1823" t="s">
        <v>1973</v>
      </c>
    </row>
    <row r="56" s="1620" customFormat="1" customHeight="1" ht="18.75">
      <c r="A56" s="97"/>
      <c r="B56" s="1831"/>
      <c r="C56" s="1831"/>
      <c r="D56" s="1832"/>
      <c r="E56" s="1817"/>
      <c r="F56" s="876">
        <v>13</v>
      </c>
      <c r="G56" s="875"/>
      <c r="H56" s="801"/>
      <c r="I56" s="799"/>
      <c r="J56" s="528" t="s">
        <v>65</v>
      </c>
      <c r="K56" s="1833" t="s">
        <v>28</v>
      </c>
      <c r="L56" s="97"/>
      <c r="M56" s="1644"/>
      <c r="N56" s="1644"/>
      <c r="O56" s="1644"/>
      <c r="P56" s="524" t="s">
        <v>435</v>
      </c>
      <c r="Q56" s="524" t="s">
        <v>436</v>
      </c>
      <c r="R56" s="525" t="s">
        <v>437</v>
      </c>
      <c r="S56" s="1644" t="s">
        <v>438</v>
      </c>
      <c r="T56" s="1644"/>
      <c r="U56" s="1644"/>
      <c r="V56" s="1644"/>
    </row>
    <row r="58" s="1823" customFormat="1" customHeight="1" ht="11.25">
      <c r="A58" s="1823" t="s">
        <v>1974</v>
      </c>
    </row>
    <row r="60" s="1643" customFormat="1" customHeight="1" ht="14.25">
      <c r="C60" s="1696"/>
      <c r="D60" s="1877"/>
      <c r="E60" s="1785" t="s">
        <v>28</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424</v>
      </c>
      <c r="AQ60" s="1632" t="s">
        <v>424</v>
      </c>
      <c r="AR60" s="1644"/>
      <c r="AS60" s="1644"/>
    </row>
    <row r="62" s="1823" customFormat="1" customHeight="1" ht="11.25">
      <c r="A62" s="1823" t="s">
        <v>1975</v>
      </c>
    </row>
    <row r="64" s="1831" customFormat="1" customHeight="1" ht="15">
      <c r="A64" s="153" t="s">
        <v>94</v>
      </c>
      <c r="B64" s="133" t="s">
        <v>28</v>
      </c>
      <c r="C64" s="1834"/>
      <c r="D64" s="136"/>
      <c r="E64" s="389"/>
      <c r="F64" s="389"/>
      <c r="G64" s="1811"/>
      <c r="H64" s="1833"/>
      <c r="I64" s="1812"/>
      <c r="K64" s="280"/>
      <c r="L64" s="281"/>
    </row>
    <row r="66" s="1823" customFormat="1" customHeight="1" ht="11.25">
      <c r="A66" s="1823" t="s">
        <v>1976</v>
      </c>
    </row>
    <row r="68" s="1643" customFormat="1" customHeight="1" ht="14.25">
      <c r="A68" s="351"/>
      <c r="B68" s="1168"/>
      <c r="C68" s="384"/>
      <c r="D68" s="1818"/>
      <c r="E68" s="894"/>
      <c r="F68" s="1833"/>
      <c r="G68" s="97"/>
      <c r="I68" s="1632"/>
      <c r="J68" s="1632"/>
    </row>
    <row r="70" s="1823" customFormat="1" customHeight="1" ht="11.25">
      <c r="A70" s="1823" t="s">
        <v>1977</v>
      </c>
    </row>
    <row r="72" s="1643" customFormat="1" customHeight="1" ht="27">
      <c r="A72" s="1174"/>
      <c r="B72" s="1174"/>
      <c r="C72" s="1174"/>
      <c r="D72" s="1168"/>
      <c r="E72" s="1835"/>
      <c r="F72" s="2589"/>
      <c r="G72" s="2590"/>
      <c r="H72" s="2591" t="s">
        <v>65</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65</v>
      </c>
      <c r="Z72" s="1816"/>
      <c r="AA72" s="1800">
        <v>1</v>
      </c>
      <c r="AB72" s="1250"/>
      <c r="AD72" s="1644" t="s">
        <v>1978</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1979</v>
      </c>
    </row>
    <row r="75" s="1823" customFormat="1" customHeight="1" ht="11.25">
      <c r="A75" s="1823" t="s">
        <v>1980</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1978</v>
      </c>
    </row>
    <row r="79" s="1823" customFormat="1" customHeight="1" ht="11.25">
      <c r="A79" s="1823" t="s">
        <v>1981</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419</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1982</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1983</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28</v>
      </c>
      <c r="R91" s="2521" t="s">
        <v>28</v>
      </c>
      <c r="S91" s="2521" t="s">
        <v>28</v>
      </c>
      <c r="T91" s="2521" t="s">
        <v>28</v>
      </c>
      <c r="U91" s="2521" t="s">
        <v>28</v>
      </c>
      <c r="V91" s="2521" t="s">
        <v>28</v>
      </c>
      <c r="W91" s="2521" t="s">
        <v>28</v>
      </c>
      <c r="X91" s="2521" t="s">
        <v>28</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1984</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1985</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1986</v>
      </c>
    </row>
    <row r="101" s="1643" customFormat="1" customHeight="1" ht="11.25">
      <c r="A101" s="1174"/>
      <c r="B101" s="1174"/>
      <c r="C101" s="1174"/>
      <c r="D101" s="1168"/>
      <c r="E101" s="1178"/>
      <c r="F101" s="1837"/>
      <c r="G101" s="1838"/>
      <c r="H101" s="2523" t="s">
        <v>113</v>
      </c>
      <c r="I101" s="2524"/>
      <c r="J101" s="2493"/>
      <c r="K101" s="2525"/>
      <c r="L101" s="2115" t="s">
        <v>19</v>
      </c>
      <c r="M101" s="2116"/>
      <c r="N101" s="1994"/>
      <c r="O101" s="1185" t="s">
        <v>419</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28</v>
      </c>
      <c r="R102" s="2521" t="s">
        <v>28</v>
      </c>
      <c r="S102" s="2521" t="s">
        <v>28</v>
      </c>
      <c r="T102" s="2521" t="s">
        <v>28</v>
      </c>
      <c r="U102" s="2521" t="s">
        <v>28</v>
      </c>
      <c r="V102" s="2521" t="s">
        <v>28</v>
      </c>
      <c r="W102" s="2521" t="s">
        <v>28</v>
      </c>
      <c r="X102" s="2521" t="s">
        <v>28</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1984</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1987</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1988</v>
      </c>
    </row>
    <row customHeight="1" ht="17.25"/>
    <row s="933" customFormat="1" customHeight="1" ht="21">
      <c r="A109" s="1175"/>
      <c r="B109" s="948"/>
      <c r="D109" s="932"/>
      <c r="E109" s="947" t="s">
        <v>28</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1989</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1990</v>
      </c>
    </row>
    <row r="115" s="1858" customFormat="1" customHeight="1" ht="15">
      <c r="A115" s="631"/>
      <c r="B115" s="632"/>
      <c r="C115" s="632"/>
      <c r="D115" s="2586" t="s">
        <v>113</v>
      </c>
      <c r="E115" s="2385" t="s">
        <v>109</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28</v>
      </c>
      <c r="AF115" s="638"/>
      <c r="AG115" s="639" t="s">
        <v>658</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613</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614</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659</v>
      </c>
      <c r="F118" s="2384"/>
      <c r="G118" s="2384"/>
      <c r="H118" s="2384"/>
      <c r="I118" s="2384"/>
      <c r="J118" s="2384"/>
      <c r="K118" s="2384"/>
      <c r="L118" s="2384"/>
      <c r="M118" s="2384"/>
      <c r="N118" s="2384"/>
      <c r="O118" s="2384"/>
      <c r="P118" s="2384"/>
      <c r="Q118" s="566">
        <f>SUMIF(T119:T120,"i",Q119:Q120)</f>
        <v>0</v>
      </c>
      <c r="R118" s="1025"/>
      <c r="S118" s="1806" t="s">
        <v>660</v>
      </c>
      <c r="T118" s="725" t="s">
        <v>661</v>
      </c>
      <c r="U118" s="2382">
        <v>1</v>
      </c>
      <c r="V118" s="2382" t="s">
        <v>624</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28</v>
      </c>
      <c r="F120" s="1176" t="s">
        <v>28</v>
      </c>
      <c r="G120" s="1176" t="s">
        <v>1991</v>
      </c>
      <c r="H120" s="659" t="s">
        <v>28</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662</v>
      </c>
      <c r="F121" s="2384"/>
      <c r="G121" s="2384"/>
      <c r="H121" s="2384"/>
      <c r="I121" s="2384"/>
      <c r="J121" s="2384"/>
      <c r="K121" s="2384"/>
      <c r="L121" s="2384"/>
      <c r="M121" s="2384"/>
      <c r="N121" s="2384"/>
      <c r="O121" s="2384"/>
      <c r="P121" s="2384"/>
      <c r="Q121" s="566">
        <f>SUMIF(T122:T123,"i",Q122:Q123)</f>
        <v>0</v>
      </c>
      <c r="R121" s="1025"/>
      <c r="S121" s="1806" t="s">
        <v>663</v>
      </c>
      <c r="T121" s="725" t="s">
        <v>661</v>
      </c>
      <c r="U121" s="2382">
        <v>1</v>
      </c>
      <c r="V121" s="2382" t="s">
        <v>624</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28</v>
      </c>
      <c r="F123" s="1176" t="s">
        <v>28</v>
      </c>
      <c r="G123" s="1176" t="s">
        <v>1991</v>
      </c>
      <c r="H123" s="659" t="s">
        <v>28</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1992</v>
      </c>
    </row>
    <row r="127" s="1858" customFormat="1" customHeight="1" ht="15">
      <c r="A127" s="631"/>
      <c r="B127" s="632"/>
      <c r="C127" s="632"/>
      <c r="D127" s="2586" t="s">
        <v>113</v>
      </c>
      <c r="E127" s="2385" t="s">
        <v>109</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28</v>
      </c>
      <c r="AF127" s="638"/>
      <c r="AG127" s="639" t="s">
        <v>658</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613</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614</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659</v>
      </c>
      <c r="F130" s="2384"/>
      <c r="G130" s="2384"/>
      <c r="H130" s="2384"/>
      <c r="I130" s="2384"/>
      <c r="J130" s="2384"/>
      <c r="K130" s="2384"/>
      <c r="L130" s="2384"/>
      <c r="M130" s="2384"/>
      <c r="N130" s="2384"/>
      <c r="O130" s="2384"/>
      <c r="P130" s="2384"/>
      <c r="Q130" s="566">
        <f>SUMIF(T131:T132,"i",Q131:Q132)</f>
        <v>0</v>
      </c>
      <c r="R130" s="1025"/>
      <c r="S130" s="1806" t="s">
        <v>660</v>
      </c>
      <c r="T130" s="725" t="s">
        <v>661</v>
      </c>
      <c r="U130" s="2382">
        <v>1</v>
      </c>
      <c r="V130" s="2382" t="s">
        <v>624</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28</v>
      </c>
      <c r="F132" s="1176" t="s">
        <v>28</v>
      </c>
      <c r="G132" s="1176" t="s">
        <v>1991</v>
      </c>
      <c r="H132" s="659" t="s">
        <v>28</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661</v>
      </c>
      <c r="U133" s="2382">
        <v>1</v>
      </c>
      <c r="V133" s="2382" t="s">
        <v>624</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1993</v>
      </c>
    </row>
    <row r="139" s="1858" customFormat="1" customHeight="1" ht="45">
      <c r="A139" s="1814"/>
      <c r="B139" s="1168"/>
      <c r="C139" s="420"/>
      <c r="D139" s="97"/>
      <c r="E139" s="2580"/>
      <c r="F139" s="2116" t="s">
        <v>113</v>
      </c>
      <c r="G139" s="2583" t="s">
        <v>28</v>
      </c>
      <c r="H139" s="297"/>
      <c r="I139" s="645" t="s">
        <v>113</v>
      </c>
      <c r="J139" s="1815" t="s">
        <v>1994</v>
      </c>
      <c r="K139" s="646" t="s">
        <v>595</v>
      </c>
      <c r="L139" s="2232" t="s">
        <v>595</v>
      </c>
      <c r="M139" s="2585"/>
      <c r="N139" s="646" t="s">
        <v>595</v>
      </c>
      <c r="O139" s="646" t="s">
        <v>595</v>
      </c>
      <c r="P139" s="646" t="s">
        <v>595</v>
      </c>
      <c r="Q139" s="647">
        <f>SUM(Q140:Q142)</f>
        <v>0</v>
      </c>
      <c r="R139" s="647">
        <f>IF(R136=0,0,(Q136/R136)*100)</f>
        <v>0</v>
      </c>
      <c r="S139" s="2187"/>
      <c r="T139" s="725" t="s">
        <v>661</v>
      </c>
      <c r="U139" s="97"/>
      <c r="V139" s="97"/>
      <c r="AC139" s="97"/>
    </row>
    <row s="1858" customFormat="1" customHeight="1" ht="11.25">
      <c r="A140" s="1814"/>
      <c r="B140" s="1168"/>
      <c r="C140" s="420"/>
      <c r="D140" s="97"/>
      <c r="E140" s="2581"/>
      <c r="F140" s="2116"/>
      <c r="G140" s="2583"/>
      <c r="H140" s="2135"/>
      <c r="I140" s="2523" t="s">
        <v>1070</v>
      </c>
      <c r="J140" s="2577"/>
      <c r="K140" s="2578"/>
      <c r="L140" s="648"/>
      <c r="M140" s="649" t="s">
        <v>113</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1995</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28</v>
      </c>
      <c r="I142" s="654"/>
      <c r="J142" s="655" t="s">
        <v>1996</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1070</v>
      </c>
      <c r="J147" s="2577"/>
      <c r="K147" s="2578"/>
      <c r="L147" s="648"/>
      <c r="M147" s="649" t="s">
        <v>113</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1995</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113</v>
      </c>
      <c r="N150" s="1803"/>
      <c r="O150" s="650"/>
      <c r="P150" s="651"/>
      <c r="Q150" s="650"/>
      <c r="R150" s="652">
        <v>0</v>
      </c>
      <c r="S150" s="97"/>
      <c r="T150" s="725"/>
      <c r="U150" s="97"/>
      <c r="V150" s="97"/>
      <c r="AC150" s="97"/>
    </row>
    <row r="152" s="1823" customFormat="1" customHeight="1" ht="17.25">
      <c r="A152" s="1823" t="s">
        <v>1997</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65</v>
      </c>
      <c r="L154" s="2116"/>
      <c r="M154" s="2116" t="s">
        <v>113</v>
      </c>
      <c r="N154" s="2512" t="str">
        <f>IF(Z154="","",INDEX(TERRITORY_MR_LIST,MATCH(Z154,TERRITORY_LIST_ID,0)))</f>
        <v/>
      </c>
      <c r="O154" s="2193" t="s">
        <v>65</v>
      </c>
      <c r="P154" s="2116"/>
      <c r="Q154" s="2116" t="s">
        <v>113</v>
      </c>
      <c r="R154" s="2510" t="s">
        <v>28</v>
      </c>
      <c r="S154" s="2115" t="s">
        <v>65</v>
      </c>
      <c r="T154" s="1819"/>
      <c r="U154" s="1819" t="s">
        <v>113</v>
      </c>
      <c r="V154" s="1851" t="s">
        <v>28</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172</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173</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174</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198</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65</v>
      </c>
      <c r="L160" s="2116"/>
      <c r="M160" s="2116" t="s">
        <v>113</v>
      </c>
      <c r="N160" s="2512" t="str">
        <f>IF(Z160="","",INDEX(TERRITORY_MR_LIST,MATCH(Z160,TERRITORY_LIST_ID,0)))</f>
        <v/>
      </c>
      <c r="O160" s="2193" t="s">
        <v>65</v>
      </c>
      <c r="P160" s="2116"/>
      <c r="Q160" s="2116" t="s">
        <v>113</v>
      </c>
      <c r="R160" s="2510" t="s">
        <v>28</v>
      </c>
      <c r="S160" s="2115" t="s">
        <v>65</v>
      </c>
      <c r="T160" s="1819"/>
      <c r="U160" s="1819" t="s">
        <v>113</v>
      </c>
      <c r="V160" s="1851" t="s">
        <v>28</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172</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173</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174</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113</v>
      </c>
      <c r="N165" s="2512" t="str">
        <f>IF(Z165="","",INDEX(TERRITORY_MR_LIST,MATCH(Z165,TERRITORY_LIST_ID,0)))</f>
        <v/>
      </c>
      <c r="O165" s="2193" t="s">
        <v>65</v>
      </c>
      <c r="P165" s="2116"/>
      <c r="Q165" s="2116" t="s">
        <v>113</v>
      </c>
      <c r="R165" s="2510" t="s">
        <v>28</v>
      </c>
      <c r="S165" s="2115" t="s">
        <v>65</v>
      </c>
      <c r="T165" s="1819"/>
      <c r="U165" s="1819" t="s">
        <v>113</v>
      </c>
      <c r="V165" s="1851" t="s">
        <v>28</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172</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173</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113</v>
      </c>
      <c r="R169" s="2510" t="s">
        <v>28</v>
      </c>
      <c r="S169" s="2115" t="s">
        <v>65</v>
      </c>
      <c r="T169" s="1819"/>
      <c r="U169" s="1819" t="s">
        <v>113</v>
      </c>
      <c r="V169" s="1851" t="s">
        <v>28</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172</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113</v>
      </c>
      <c r="V172" s="1851" t="s">
        <v>28</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1998</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65</v>
      </c>
      <c r="L176" s="2116"/>
      <c r="M176" s="2116" t="s">
        <v>113</v>
      </c>
      <c r="N176" s="2512" t="str">
        <f>IF(Z176="","",INDEX(TERRITORY_MR_LIST,MATCH(Z176,TERRITORY_LIST_ID,0)))</f>
        <v/>
      </c>
      <c r="O176" s="2193" t="s">
        <v>65</v>
      </c>
      <c r="P176" s="2116"/>
      <c r="Q176" s="2116" t="s">
        <v>113</v>
      </c>
      <c r="R176" s="2510" t="s">
        <v>28</v>
      </c>
      <c r="S176" s="2414" t="s">
        <v>19</v>
      </c>
      <c r="T176" s="1810"/>
      <c r="U176" s="1810" t="s">
        <v>113</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173</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174</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198</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65</v>
      </c>
      <c r="L182" s="2116"/>
      <c r="M182" s="2116" t="s">
        <v>113</v>
      </c>
      <c r="N182" s="2512" t="str">
        <f>IF(Z182="","",INDEX(TERRITORY_MR_LIST,MATCH(Z182,TERRITORY_LIST_ID,0)))</f>
        <v/>
      </c>
      <c r="O182" s="2193" t="s">
        <v>65</v>
      </c>
      <c r="P182" s="2116"/>
      <c r="Q182" s="2116" t="s">
        <v>113</v>
      </c>
      <c r="R182" s="2510" t="s">
        <v>28</v>
      </c>
      <c r="S182" s="2414" t="s">
        <v>19</v>
      </c>
      <c r="T182" s="1810"/>
      <c r="U182" s="1810" t="s">
        <v>113</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173</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174</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113</v>
      </c>
      <c r="N187" s="2512" t="str">
        <f>IF(Z187="","",INDEX(TERRITORY_MR_LIST,MATCH(Z187,TERRITORY_LIST_ID,0)))</f>
        <v/>
      </c>
      <c r="O187" s="2193" t="s">
        <v>65</v>
      </c>
      <c r="P187" s="2116"/>
      <c r="Q187" s="2116" t="s">
        <v>113</v>
      </c>
      <c r="R187" s="2510" t="s">
        <v>28</v>
      </c>
      <c r="S187" s="2414" t="s">
        <v>19</v>
      </c>
      <c r="T187" s="1810"/>
      <c r="U187" s="1810" t="s">
        <v>113</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173</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113</v>
      </c>
      <c r="R191" s="2510" t="s">
        <v>28</v>
      </c>
      <c r="S191" s="2414" t="s">
        <v>19</v>
      </c>
      <c r="T191" s="1810"/>
      <c r="U191" s="1810" t="s">
        <v>113</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1999</v>
      </c>
    </row>
    <row customHeight="1" ht="17.25">
      <c r="G201" s="1847"/>
      <c r="H201" s="1847"/>
      <c r="I201" s="1847"/>
      <c r="M201" s="1843"/>
    </row>
    <row s="1858" customFormat="1" customHeight="1" ht="15">
      <c r="D202" s="2531"/>
      <c r="E202" s="2207"/>
      <c r="F202" s="2207"/>
      <c r="G202" s="2193"/>
      <c r="H202" s="1572"/>
      <c r="I202" s="2535">
        <v>1</v>
      </c>
      <c r="J202" s="2509"/>
      <c r="K202" s="1587"/>
      <c r="L202" s="2193" t="s">
        <v>65</v>
      </c>
      <c r="M202" s="2193" t="s">
        <v>65</v>
      </c>
      <c r="N202" s="1572"/>
      <c r="O202" s="2116" t="s">
        <v>113</v>
      </c>
      <c r="P202" s="2525"/>
      <c r="Q202" s="1588"/>
      <c r="R202" s="2193" t="s">
        <v>65</v>
      </c>
      <c r="S202" s="2193" t="s">
        <v>65</v>
      </c>
      <c r="T202" s="1863"/>
      <c r="U202" s="2116" t="s">
        <v>113</v>
      </c>
      <c r="V202" s="2532" t="str">
        <f>IF(AK202="","",INDEX(TERRITORY_MR_LIST,MATCH(AK202,TERRITORY_LIST_ID,0)))</f>
        <v/>
      </c>
      <c r="W202" s="1589"/>
      <c r="X202" s="2193" t="s">
        <v>65</v>
      </c>
      <c r="Y202" s="2193" t="s">
        <v>19</v>
      </c>
      <c r="Z202" s="1572"/>
      <c r="AA202" s="2116" t="s">
        <v>113</v>
      </c>
      <c r="AB202" s="2534"/>
      <c r="AC202" s="1590"/>
      <c r="AD202" s="2193" t="s">
        <v>65</v>
      </c>
      <c r="AE202" s="2193" t="s">
        <v>19</v>
      </c>
      <c r="AF202" s="1570"/>
      <c r="AG202" s="1819" t="s">
        <v>113</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2000</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2001</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107</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2002</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198</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48274-75DD-4126-B68C-0.9C59532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2003</v>
      </c>
      <c r="B1" s="854"/>
      <c r="C1" s="990" t="s">
        <v>2004</v>
      </c>
      <c r="D1" s="988" t="s">
        <v>856</v>
      </c>
      <c r="E1" s="988" t="s">
        <v>902</v>
      </c>
      <c r="F1" s="988" t="s">
        <v>955</v>
      </c>
      <c r="G1" s="988" t="s">
        <v>942</v>
      </c>
      <c r="H1" s="988" t="s">
        <v>1671</v>
      </c>
    </row>
    <row customHeight="1" ht="9">
      <c r="A2" s="991" t="s">
        <v>2005</v>
      </c>
      <c r="B2" s="991"/>
      <c r="C2" s="992" t="str">
        <f>INDEX(TEMPLATE_NUMBER_FORM_LIST,MATCH(TEMPLATE_SPHERE,TEMPLATE_SPHERE_LIST,0))</f>
        <v>16</v>
      </c>
      <c r="D2" s="991" t="s">
        <v>1521</v>
      </c>
      <c r="E2" s="991" t="s">
        <v>152</v>
      </c>
      <c r="F2" s="993" t="s">
        <v>152</v>
      </c>
      <c r="G2" s="991" t="s">
        <v>152</v>
      </c>
      <c r="H2" s="994"/>
    </row>
    <row customHeight="1" ht="63">
      <c r="A3" s="854"/>
      <c r="B3" s="854" t="s">
        <v>113</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2006</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2007</v>
      </c>
      <c r="B4" s="854" t="s">
        <v>114</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2008</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2009</v>
      </c>
    </row>
    <row customHeight="1" ht="117">
      <c r="A5" s="854" t="s">
        <v>2010</v>
      </c>
      <c r="B5" s="854" t="s">
        <v>94</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2011</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2012</v>
      </c>
    </row>
    <row customHeight="1" ht="90">
      <c r="A6" s="854" t="s">
        <v>2013</v>
      </c>
      <c r="B6" s="854" t="s">
        <v>95</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2014</v>
      </c>
      <c r="B7" s="854" t="s">
        <v>115</v>
      </c>
      <c r="C7" s="992" t="str">
        <f>IF(TEMPLATE_SPHERE="HEAT",D7,E7)</f>
        <v>Форма 11. Информация о расходах на капитальный и текущий ремонт основных средств</v>
      </c>
      <c r="D7" s="854" t="s">
        <v>2015</v>
      </c>
      <c r="E7" s="854" t="s">
        <v>2016</v>
      </c>
      <c r="F7" s="994"/>
      <c r="G7" s="994"/>
      <c r="H7" s="994"/>
    </row>
    <row customHeight="1" ht="108">
      <c r="A8" s="854" t="s">
        <v>2017</v>
      </c>
      <c r="B8" s="854" t="s">
        <v>96</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1216</v>
      </c>
      <c r="E8" s="854" t="s">
        <v>2018</v>
      </c>
      <c r="F8" s="994"/>
      <c r="G8" s="994"/>
      <c r="H8" s="994"/>
    </row>
    <row customHeight="1" ht="99">
      <c r="A9" s="854" t="s">
        <v>2019</v>
      </c>
      <c r="B9" s="854"/>
      <c r="C9" s="854" t="s">
        <v>2020</v>
      </c>
      <c r="D9" s="854"/>
      <c r="E9" s="854"/>
      <c r="F9" s="994"/>
      <c r="G9" s="994"/>
      <c r="H9" s="994"/>
    </row>
    <row customHeight="1" ht="126">
      <c r="A10" s="854" t="s">
        <v>2021</v>
      </c>
      <c r="B10" s="854"/>
      <c r="C10" s="854" t="s">
        <v>2022</v>
      </c>
      <c r="D10" s="854"/>
      <c r="E10" s="854"/>
      <c r="F10" s="994"/>
      <c r="G10" s="994"/>
      <c r="H10" s="994"/>
    </row>
    <row customHeight="1" ht="108">
      <c r="A11" s="854" t="s">
        <v>2023</v>
      </c>
      <c r="B11" s="854"/>
      <c r="C11" s="854" t="s">
        <v>2024</v>
      </c>
      <c r="D11" s="854"/>
      <c r="E11" s="854"/>
      <c r="F11" s="994"/>
      <c r="G11" s="994"/>
      <c r="H11" s="994"/>
    </row>
    <row customHeight="1" ht="54">
      <c r="A12" s="854" t="s">
        <v>2025</v>
      </c>
      <c r="B12" s="854"/>
      <c r="C12" s="854" t="s">
        <v>2026</v>
      </c>
      <c r="D12" s="854"/>
      <c r="E12" s="854"/>
      <c r="F12" s="994"/>
      <c r="G12" s="994"/>
      <c r="H12" s="994"/>
    </row>
    <row customHeight="1" ht="45">
      <c r="A13" s="854" t="s">
        <v>2027</v>
      </c>
      <c r="B13" s="854"/>
      <c r="C13" s="854" t="s">
        <v>2028</v>
      </c>
      <c r="D13" s="854"/>
      <c r="E13" s="854"/>
      <c r="F13" s="994"/>
      <c r="G13" s="994"/>
      <c r="H13" s="994"/>
    </row>
    <row customHeight="1" ht="117">
      <c r="A14" s="854" t="s">
        <v>2029</v>
      </c>
      <c r="B14" s="854"/>
      <c r="C14" s="854" t="s">
        <v>2030</v>
      </c>
      <c r="D14" s="854"/>
      <c r="E14" s="854"/>
      <c r="F14" s="994"/>
      <c r="G14" s="994"/>
      <c r="H14" s="994"/>
    </row>
    <row customHeight="1" ht="117">
      <c r="A15" s="854" t="s">
        <v>2031</v>
      </c>
      <c r="B15" s="854"/>
      <c r="C15" s="854" t="s">
        <v>2032</v>
      </c>
      <c r="D15" s="854"/>
      <c r="E15" s="854"/>
      <c r="F15" s="994"/>
      <c r="G15" s="994"/>
      <c r="H15" s="994"/>
    </row>
    <row customHeight="1" ht="63">
      <c r="A16" s="854" t="s">
        <v>2033</v>
      </c>
      <c r="B16" s="854"/>
      <c r="C16" s="854" t="s">
        <v>2034</v>
      </c>
      <c r="D16" s="854"/>
      <c r="E16" s="854"/>
      <c r="F16" s="994"/>
      <c r="G16" s="994"/>
      <c r="H16" s="994"/>
    </row>
    <row customHeight="1" ht="54">
      <c r="A17" s="854" t="s">
        <v>2035</v>
      </c>
      <c r="B17" s="854"/>
      <c r="C17" s="992" t="s">
        <v>2036</v>
      </c>
      <c r="D17" s="854"/>
      <c r="E17" s="854"/>
      <c r="F17" s="994"/>
      <c r="G17" s="994"/>
      <c r="H17" s="994"/>
    </row>
    <row customHeight="1" ht="27">
      <c r="A18" s="854" t="s">
        <v>2037</v>
      </c>
      <c r="B18" s="854"/>
      <c r="C18" s="992" t="s">
        <v>2038</v>
      </c>
      <c r="D18" s="854"/>
      <c r="E18" s="854"/>
      <c r="F18" s="994"/>
      <c r="G18" s="994"/>
      <c r="H18" s="994"/>
    </row>
    <row customHeight="1" ht="54">
      <c r="A19" s="854" t="s">
        <v>2039</v>
      </c>
      <c r="B19" s="854"/>
      <c r="C19" s="992" t="s">
        <v>2040</v>
      </c>
      <c r="D19" s="854"/>
      <c r="E19" s="854"/>
      <c r="F19" s="994"/>
      <c r="G19" s="994"/>
      <c r="H19" s="994"/>
    </row>
    <row customHeight="1" ht="36">
      <c r="A20" s="854" t="s">
        <v>2041</v>
      </c>
      <c r="B20" s="854"/>
      <c r="C20" s="992" t="s">
        <v>2042</v>
      </c>
      <c r="D20" s="854"/>
      <c r="E20" s="854"/>
      <c r="F20" s="994"/>
      <c r="G20" s="994"/>
      <c r="H20" s="994"/>
    </row>
    <row customHeight="1" ht="36">
      <c r="A21" s="854" t="s">
        <v>2043</v>
      </c>
      <c r="B21" s="854"/>
      <c r="C21" s="992" t="s">
        <v>2044</v>
      </c>
      <c r="D21" s="854"/>
      <c r="E21" s="854"/>
      <c r="F21" s="994"/>
      <c r="G21" s="994"/>
      <c r="H21" s="994"/>
    </row>
    <row customHeight="1" ht="27">
      <c r="A22" s="854" t="s">
        <v>2045</v>
      </c>
      <c r="B22" s="854"/>
      <c r="C22" s="992" t="s">
        <v>2046</v>
      </c>
      <c r="D22" s="854"/>
      <c r="E22" s="854"/>
      <c r="F22" s="994"/>
      <c r="G22" s="994"/>
      <c r="H22" s="994"/>
    </row>
    <row customHeight="1" ht="36">
      <c r="A23" s="854" t="s">
        <v>2047</v>
      </c>
      <c r="B23" s="854"/>
      <c r="C23" s="992" t="s">
        <v>2048</v>
      </c>
      <c r="D23" s="854"/>
      <c r="E23" s="854"/>
      <c r="F23" s="994"/>
      <c r="G23" s="994"/>
      <c r="H23" s="994"/>
    </row>
    <row customHeight="1" ht="28.5">
      <c r="A24" s="854" t="s">
        <v>2049</v>
      </c>
      <c r="B24" s="854"/>
      <c r="C24" s="992" t="s">
        <v>2050</v>
      </c>
      <c r="D24" s="854"/>
      <c r="E24" s="854"/>
      <c r="F24" s="994"/>
      <c r="G24" s="994"/>
      <c r="H24" s="994"/>
    </row>
    <row customHeight="1" ht="36">
      <c r="A25" s="854" t="s">
        <v>2051</v>
      </c>
      <c r="B25" s="854"/>
      <c r="C25" s="992" t="s">
        <v>2052</v>
      </c>
      <c r="D25" s="854"/>
      <c r="E25" s="854"/>
      <c r="F25" s="994"/>
      <c r="G25" s="994"/>
      <c r="H25" s="994"/>
    </row>
    <row customHeight="1" ht="27">
      <c r="A26" s="854" t="s">
        <v>2053</v>
      </c>
      <c r="B26" s="854"/>
      <c r="C26" s="992" t="s">
        <v>2054</v>
      </c>
      <c r="D26" s="854"/>
      <c r="E26" s="854"/>
      <c r="F26" s="994"/>
      <c r="G26" s="994"/>
      <c r="H26" s="994"/>
    </row>
    <row customHeight="1" ht="36">
      <c r="A27" s="854" t="s">
        <v>2055</v>
      </c>
      <c r="B27" s="854"/>
      <c r="C27" s="992" t="s">
        <v>2056</v>
      </c>
      <c r="D27" s="854"/>
      <c r="E27" s="854"/>
      <c r="F27" s="994"/>
      <c r="G27" s="994"/>
      <c r="H27" s="994"/>
    </row>
    <row customHeight="1" ht="28.5">
      <c r="A28" s="854" t="s">
        <v>2057</v>
      </c>
      <c r="B28" s="854"/>
      <c r="C28" s="992" t="s">
        <v>2058</v>
      </c>
      <c r="D28" s="854"/>
      <c r="E28" s="854"/>
      <c r="F28" s="994"/>
      <c r="G28" s="994"/>
      <c r="H28" s="994"/>
    </row>
    <row customHeight="1" ht="126">
      <c r="A29" s="854" t="s">
        <v>2059</v>
      </c>
      <c r="B29" s="854" t="s">
        <v>1623</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2060</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2061</v>
      </c>
    </row>
    <row customHeight="1" ht="36">
      <c r="A30" s="854" t="s">
        <v>2062</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2063</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2064</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2065</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2066</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2067</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2068</v>
      </c>
    </row>
    <row customHeight="1" ht="9">
      <c r="A33" s="854"/>
      <c r="B33" s="854"/>
      <c r="C33" s="992"/>
      <c r="D33" s="854"/>
      <c r="E33" s="854"/>
      <c r="F33" s="994"/>
      <c r="G33" s="994"/>
      <c r="H33" s="994"/>
    </row>
    <row customHeight="1" ht="9">
      <c r="A34" s="854"/>
      <c r="B34" s="854" t="s">
        <v>1559</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2B6DA7-DE19-8951-5D24-0.B154F0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2069</v>
      </c>
      <c r="D1" s="906"/>
      <c r="E1" s="906"/>
      <c r="F1" s="906"/>
      <c r="G1" s="906"/>
      <c r="H1" s="906" t="s">
        <v>2070</v>
      </c>
      <c r="I1" s="906"/>
      <c r="J1" s="906"/>
      <c r="K1" s="906"/>
      <c r="L1" s="906"/>
      <c r="M1" s="906" t="s">
        <v>2071</v>
      </c>
      <c r="N1" s="906" t="s">
        <v>2072</v>
      </c>
      <c r="O1" s="2600" t="s">
        <v>2073</v>
      </c>
      <c r="P1" s="2600"/>
      <c r="Q1" s="2600"/>
      <c r="R1" s="2600"/>
      <c r="S1" s="2600"/>
      <c r="T1" s="2600" t="s">
        <v>2071</v>
      </c>
      <c r="U1" s="2600"/>
      <c r="V1" s="2600"/>
      <c r="W1" s="2600"/>
      <c r="X1" s="2600"/>
      <c r="Y1" s="1007"/>
      <c r="Z1" s="2600" t="s">
        <v>2074</v>
      </c>
      <c r="AA1" s="2600"/>
      <c r="AB1" s="2600"/>
      <c r="AC1" s="2600"/>
      <c r="AD1" s="2600"/>
    </row>
    <row customHeight="1" ht="18">
      <c r="A2" s="854"/>
      <c r="B2" s="854"/>
      <c r="C2" s="849" t="s">
        <v>856</v>
      </c>
      <c r="D2" s="849" t="s">
        <v>902</v>
      </c>
      <c r="E2" s="849" t="s">
        <v>955</v>
      </c>
      <c r="F2" s="849" t="s">
        <v>942</v>
      </c>
      <c r="G2" s="849" t="s">
        <v>1671</v>
      </c>
      <c r="H2" s="851"/>
      <c r="I2" s="851"/>
      <c r="J2" s="851"/>
      <c r="K2" s="851"/>
      <c r="L2" s="851"/>
      <c r="M2" s="851"/>
      <c r="N2" s="851"/>
      <c r="O2" s="849" t="s">
        <v>856</v>
      </c>
      <c r="P2" s="849" t="s">
        <v>902</v>
      </c>
      <c r="Q2" s="849" t="s">
        <v>942</v>
      </c>
      <c r="R2" s="849" t="s">
        <v>955</v>
      </c>
      <c r="S2" s="849" t="s">
        <v>1671</v>
      </c>
      <c r="T2" s="849" t="s">
        <v>856</v>
      </c>
      <c r="U2" s="849" t="s">
        <v>902</v>
      </c>
      <c r="V2" s="849" t="s">
        <v>942</v>
      </c>
      <c r="W2" s="849" t="s">
        <v>955</v>
      </c>
      <c r="X2" s="849" t="s">
        <v>1671</v>
      </c>
      <c r="Y2" s="849"/>
      <c r="Z2" s="849" t="s">
        <v>856</v>
      </c>
      <c r="AA2" s="858" t="s">
        <v>902</v>
      </c>
      <c r="AB2" s="849" t="s">
        <v>942</v>
      </c>
      <c r="AC2" s="849" t="s">
        <v>955</v>
      </c>
      <c r="AD2" s="849" t="s">
        <v>1671</v>
      </c>
    </row>
    <row customHeight="1" ht="162">
      <c r="A3" s="853" t="s">
        <v>26</v>
      </c>
      <c r="B3" s="853"/>
      <c r="C3" s="2604" t="s">
        <v>2075</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2076</v>
      </c>
      <c r="AA3" s="851" t="s">
        <v>2077</v>
      </c>
      <c r="AB3" s="854" t="s">
        <v>2078</v>
      </c>
      <c r="AC3" s="854" t="s">
        <v>2079</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1610</v>
      </c>
      <c r="D11" s="2607" t="s">
        <v>1606</v>
      </c>
      <c r="E11" s="2607" t="s">
        <v>1704</v>
      </c>
      <c r="F11" s="2607" t="s">
        <v>2080</v>
      </c>
      <c r="G11" s="2607"/>
      <c r="H11" s="906" t="s">
        <v>2081</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2082</v>
      </c>
      <c r="U11" s="851" t="s">
        <v>2083</v>
      </c>
      <c r="V11" s="851"/>
      <c r="W11" s="851"/>
      <c r="X11" s="851"/>
      <c r="Y11" s="1008"/>
      <c r="Z11" s="854" t="s">
        <v>2084</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2085</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2086</v>
      </c>
      <c r="U12" s="851" t="s">
        <v>2087</v>
      </c>
      <c r="V12" s="851"/>
      <c r="W12" s="851"/>
      <c r="X12" s="851"/>
      <c r="Y12" s="1008"/>
      <c r="Z12" s="854" t="s">
        <v>2088</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2089</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2090</v>
      </c>
      <c r="U13" s="852" t="s">
        <v>2091</v>
      </c>
      <c r="V13" s="852"/>
      <c r="W13" s="852"/>
      <c r="X13" s="851"/>
      <c r="Y13" s="1008"/>
      <c r="Z13" s="854" t="s">
        <v>2092</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2093</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2094</v>
      </c>
      <c r="AA14" s="857" t="s">
        <v>2094</v>
      </c>
      <c r="AB14" s="854"/>
      <c r="AC14" s="854"/>
      <c r="AD14" s="854"/>
    </row>
    <row customHeight="1" ht="108">
      <c r="A15" s="2601"/>
      <c r="B15" s="907">
        <v>5</v>
      </c>
      <c r="C15" s="2608"/>
      <c r="D15" s="2608"/>
      <c r="E15" s="2608"/>
      <c r="F15" s="2608"/>
      <c r="G15" s="2608"/>
      <c r="H15" s="2602" t="s">
        <v>2095</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2096</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2097</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2097</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1707</v>
      </c>
      <c r="B18" s="907">
        <v>1</v>
      </c>
      <c r="C18" s="851" t="s">
        <v>2081</v>
      </c>
      <c r="D18" s="975" t="s">
        <v>2081</v>
      </c>
      <c r="E18" s="851" t="s">
        <v>2081</v>
      </c>
      <c r="F18" s="851" t="s">
        <v>2081</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2098</v>
      </c>
      <c r="U18" s="854" t="s">
        <v>2099</v>
      </c>
      <c r="V18" s="854" t="s">
        <v>2100</v>
      </c>
      <c r="W18" s="854" t="s">
        <v>2101</v>
      </c>
      <c r="X18" s="851"/>
      <c r="Y18" s="1008"/>
      <c r="Z18" s="854" t="s">
        <v>2102</v>
      </c>
      <c r="AA18" s="857" t="s">
        <v>2103</v>
      </c>
      <c r="AB18" s="857" t="s">
        <v>2103</v>
      </c>
      <c r="AC18" s="857" t="s">
        <v>2103</v>
      </c>
      <c r="AD18" s="854"/>
    </row>
    <row customHeight="1" ht="36">
      <c r="A19" s="853"/>
      <c r="B19" s="907">
        <v>2</v>
      </c>
      <c r="C19" s="851" t="s">
        <v>2085</v>
      </c>
      <c r="D19" s="975" t="s">
        <v>2085</v>
      </c>
      <c r="E19" s="851" t="s">
        <v>2085</v>
      </c>
      <c r="F19" s="851" t="s">
        <v>2085</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2104</v>
      </c>
      <c r="U19" s="854" t="s">
        <v>2105</v>
      </c>
      <c r="V19" s="854" t="s">
        <v>2106</v>
      </c>
      <c r="W19" s="854" t="s">
        <v>2107</v>
      </c>
      <c r="X19" s="851"/>
      <c r="Y19" s="1008"/>
      <c r="Z19" s="854" t="s">
        <v>2108</v>
      </c>
      <c r="AA19" s="857" t="s">
        <v>2108</v>
      </c>
      <c r="AB19" s="857" t="s">
        <v>2108</v>
      </c>
      <c r="AC19" s="857" t="s">
        <v>2108</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757</v>
      </c>
      <c r="P20" s="965" t="s">
        <v>757</v>
      </c>
      <c r="Q20" s="965" t="s">
        <v>757</v>
      </c>
      <c r="R20" s="965" t="s">
        <v>757</v>
      </c>
      <c r="S20" s="965"/>
      <c r="T20" s="972" t="s">
        <v>2109</v>
      </c>
      <c r="U20" s="854" t="s">
        <v>2110</v>
      </c>
      <c r="V20" s="854" t="s">
        <v>2111</v>
      </c>
      <c r="W20" s="854" t="s">
        <v>2112</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350</v>
      </c>
      <c r="P21" s="965"/>
      <c r="Q21" s="965"/>
      <c r="R21" s="965"/>
      <c r="S21" s="965"/>
      <c r="T21" s="972" t="s">
        <v>2113</v>
      </c>
      <c r="U21" s="854"/>
      <c r="V21" s="854"/>
      <c r="W21" s="854"/>
      <c r="X21" s="851"/>
      <c r="Y21" s="1008"/>
      <c r="Z21" s="854" t="s">
        <v>2114</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350</v>
      </c>
      <c r="R22" s="965"/>
      <c r="S22" s="965"/>
      <c r="T22" s="972"/>
      <c r="U22" s="854"/>
      <c r="V22" s="854" t="s">
        <v>2115</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353</v>
      </c>
      <c r="R23" s="965"/>
      <c r="S23" s="965"/>
      <c r="T23" s="972"/>
      <c r="U23" s="854"/>
      <c r="V23" s="854" t="s">
        <v>2116</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777</v>
      </c>
      <c r="R24" s="965"/>
      <c r="S24" s="965"/>
      <c r="T24" s="972"/>
      <c r="U24" s="854"/>
      <c r="V24" s="854" t="s">
        <v>2117</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353</v>
      </c>
      <c r="P25" s="965" t="s">
        <v>350</v>
      </c>
      <c r="Q25" s="965" t="s">
        <v>784</v>
      </c>
      <c r="R25" s="965" t="s">
        <v>350</v>
      </c>
      <c r="S25" s="965"/>
      <c r="T25" s="972" t="s">
        <v>2118</v>
      </c>
      <c r="U25" s="854" t="s">
        <v>2118</v>
      </c>
      <c r="V25" s="854" t="s">
        <v>2118</v>
      </c>
      <c r="W25" s="854" t="s">
        <v>2118</v>
      </c>
      <c r="X25" s="851"/>
      <c r="Y25" s="1008"/>
      <c r="Z25" s="854"/>
      <c r="AA25" s="857"/>
      <c r="AB25" s="854"/>
      <c r="AC25" s="854"/>
      <c r="AD25" s="854"/>
    </row>
    <row customHeight="1" ht="18">
      <c r="A26" s="853"/>
      <c r="B26" s="907">
        <v>9</v>
      </c>
      <c r="C26" s="851" t="s">
        <v>701</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2.3.1</v>
      </c>
      <c r="M26" s="852" t="str">
        <f>IF(J26=0,"",J26)</f>
        <v>Средневзвешенная стоимость 1 кВт.ч (с учетом мощности)</v>
      </c>
      <c r="N26" s="852" t="str">
        <f>IF(K26=0,"",K26)</f>
        <v/>
      </c>
      <c r="O26" s="965" t="s">
        <v>773</v>
      </c>
      <c r="P26" s="965" t="s">
        <v>767</v>
      </c>
      <c r="Q26" s="965" t="s">
        <v>2119</v>
      </c>
      <c r="R26" s="965" t="s">
        <v>767</v>
      </c>
      <c r="S26" s="965"/>
      <c r="T26" s="972"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2" t="s">
        <v>2120</v>
      </c>
      <c r="V26" s="972" t="s">
        <v>2120</v>
      </c>
      <c r="W26" s="972" t="s">
        <v>2120</v>
      </c>
      <c r="X26" s="851"/>
      <c r="Y26" s="1008"/>
      <c r="Z26" s="854"/>
      <c r="AA26" s="857"/>
      <c r="AB26" s="854"/>
      <c r="AC26" s="854"/>
      <c r="AD26" s="854"/>
    </row>
    <row customHeight="1" ht="18">
      <c r="A27" s="853"/>
      <c r="B27" s="907">
        <v>10</v>
      </c>
      <c r="C27" s="851" t="s">
        <v>705</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775</v>
      </c>
      <c r="P27" s="965" t="s">
        <v>769</v>
      </c>
      <c r="Q27" s="965" t="s">
        <v>2121</v>
      </c>
      <c r="R27" s="965" t="s">
        <v>769</v>
      </c>
      <c r="S27" s="965"/>
      <c r="T27" s="972" t="s">
        <v>2122</v>
      </c>
      <c r="U27" s="972" t="s">
        <v>2122</v>
      </c>
      <c r="V27" s="972" t="s">
        <v>2122</v>
      </c>
      <c r="W27" s="972" t="s">
        <v>2122</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777</v>
      </c>
      <c r="P28" s="965"/>
      <c r="Q28" s="965"/>
      <c r="R28" s="965"/>
      <c r="S28" s="965"/>
      <c r="T28" s="972" t="s">
        <v>2123</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химические реагенты, используемые в технологическом процессе</v>
      </c>
      <c r="N29" s="852" t="str">
        <f>IF(K29=0,"",K29)</f>
        <v/>
      </c>
      <c r="O29" s="965" t="s">
        <v>784</v>
      </c>
      <c r="P29" s="965" t="s">
        <v>353</v>
      </c>
      <c r="Q29" s="965"/>
      <c r="R29" s="965" t="s">
        <v>353</v>
      </c>
      <c r="S29" s="965"/>
      <c r="T29" s="97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4" t="s">
        <v>2124</v>
      </c>
      <c r="V29" s="854"/>
      <c r="W29" s="854" t="s">
        <v>2124</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786</v>
      </c>
      <c r="P30" s="965" t="s">
        <v>777</v>
      </c>
      <c r="Q30" s="965" t="s">
        <v>786</v>
      </c>
      <c r="R30" s="965" t="s">
        <v>777</v>
      </c>
      <c r="S30" s="965"/>
      <c r="T30" s="972" t="s">
        <v>2125</v>
      </c>
      <c r="U30" s="854" t="s">
        <v>2125</v>
      </c>
      <c r="V30" s="854" t="s">
        <v>2125</v>
      </c>
      <c r="W30" s="854" t="s">
        <v>2125</v>
      </c>
      <c r="X30" s="851"/>
      <c r="Y30" s="1008"/>
      <c r="Z30" s="854"/>
      <c r="AA30" s="857" t="s">
        <v>2126</v>
      </c>
      <c r="AB30" s="857" t="s">
        <v>2126</v>
      </c>
      <c r="AC30" s="857" t="s">
        <v>2126</v>
      </c>
      <c r="AD30" s="854"/>
    </row>
    <row customHeight="1" ht="18">
      <c r="A31" s="853"/>
      <c r="B31" s="907">
        <v>14</v>
      </c>
      <c r="C31" s="851" t="s">
        <v>2127</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2128</v>
      </c>
      <c r="P31" s="965" t="s">
        <v>780</v>
      </c>
      <c r="Q31" s="965" t="s">
        <v>2128</v>
      </c>
      <c r="R31" s="965" t="s">
        <v>780</v>
      </c>
      <c r="S31" s="965"/>
      <c r="T31" s="973" t="s">
        <v>2129</v>
      </c>
      <c r="U31" s="854" t="s">
        <v>2129</v>
      </c>
      <c r="V31" s="854" t="s">
        <v>2129</v>
      </c>
      <c r="W31" s="854" t="s">
        <v>2129</v>
      </c>
      <c r="X31" s="851"/>
      <c r="Y31" s="1008"/>
      <c r="Z31" s="854"/>
      <c r="AA31" s="857"/>
      <c r="AB31" s="857"/>
      <c r="AC31" s="857"/>
      <c r="AD31" s="854"/>
    </row>
    <row customHeight="1" ht="36">
      <c r="A32" s="853"/>
      <c r="B32" s="907">
        <v>15</v>
      </c>
      <c r="C32" s="851" t="s">
        <v>2130</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2131</v>
      </c>
      <c r="P32" s="965" t="s">
        <v>782</v>
      </c>
      <c r="Q32" s="965" t="s">
        <v>2131</v>
      </c>
      <c r="R32" s="965" t="s">
        <v>782</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4" t="s">
        <v>2132</v>
      </c>
      <c r="V32" s="854" t="s">
        <v>2132</v>
      </c>
      <c r="W32" s="854" t="s">
        <v>2132</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
      </c>
      <c r="O33" s="965" t="s">
        <v>788</v>
      </c>
      <c r="P33" s="965" t="s">
        <v>784</v>
      </c>
      <c r="Q33" s="965" t="s">
        <v>788</v>
      </c>
      <c r="R33" s="965" t="s">
        <v>784</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4" t="s">
        <v>2133</v>
      </c>
      <c r="V33" s="854" t="s">
        <v>2133</v>
      </c>
      <c r="W33" s="854" t="s">
        <v>2134</v>
      </c>
      <c r="X33" s="851"/>
      <c r="Y33" s="1008"/>
      <c r="Z33" s="854"/>
      <c r="AA33" s="857" t="s">
        <v>2135</v>
      </c>
      <c r="AB33" s="857" t="s">
        <v>2135</v>
      </c>
      <c r="AC33" s="857" t="s">
        <v>2135</v>
      </c>
      <c r="AD33" s="854"/>
    </row>
    <row customHeight="1" ht="27">
      <c r="A34" s="853"/>
      <c r="B34" s="907">
        <v>17</v>
      </c>
      <c r="C34" s="851" t="s">
        <v>2136</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2137</v>
      </c>
      <c r="P34" s="965" t="s">
        <v>2119</v>
      </c>
      <c r="Q34" s="965" t="s">
        <v>2137</v>
      </c>
      <c r="R34" s="965" t="s">
        <v>2119</v>
      </c>
      <c r="S34" s="965"/>
      <c r="T34" s="974" t="s">
        <v>2138</v>
      </c>
      <c r="U34" s="854" t="s">
        <v>2138</v>
      </c>
      <c r="V34" s="854" t="s">
        <v>2138</v>
      </c>
      <c r="W34" s="854" t="s">
        <v>2139</v>
      </c>
      <c r="X34" s="851"/>
      <c r="Y34" s="1008"/>
      <c r="Z34" s="854"/>
      <c r="AA34" s="857"/>
      <c r="AB34" s="854"/>
      <c r="AC34" s="854"/>
      <c r="AD34" s="854"/>
    </row>
    <row customHeight="1" ht="45">
      <c r="A35" s="853"/>
      <c r="B35" s="907">
        <v>18</v>
      </c>
      <c r="C35" s="851" t="s">
        <v>2140</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2141</v>
      </c>
      <c r="P35" s="965" t="s">
        <v>2121</v>
      </c>
      <c r="Q35" s="965" t="s">
        <v>2141</v>
      </c>
      <c r="R35" s="965" t="s">
        <v>2121</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4" t="s">
        <v>2142</v>
      </c>
      <c r="V35" s="854" t="s">
        <v>2142</v>
      </c>
      <c r="W35" s="854" t="s">
        <v>2142</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790</v>
      </c>
      <c r="P36" s="965" t="s">
        <v>786</v>
      </c>
      <c r="Q36" s="965" t="s">
        <v>790</v>
      </c>
      <c r="R36" s="965" t="s">
        <v>786</v>
      </c>
      <c r="S36" s="965"/>
      <c r="T36" s="972" t="s">
        <v>2143</v>
      </c>
      <c r="U36" s="854" t="s">
        <v>2143</v>
      </c>
      <c r="V36" s="854" t="s">
        <v>2143</v>
      </c>
      <c r="W36" s="854" t="s">
        <v>2143</v>
      </c>
      <c r="X36" s="851"/>
      <c r="Y36" s="1008"/>
      <c r="Z36" s="854"/>
      <c r="AA36" s="857"/>
      <c r="AB36" s="854"/>
      <c r="AC36" s="854"/>
      <c r="AD36" s="854"/>
    </row>
    <row customHeight="1" ht="18">
      <c r="A37" s="853"/>
      <c r="B37" s="907">
        <v>20</v>
      </c>
      <c r="C37" s="851" t="s">
        <v>2144</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2145</v>
      </c>
      <c r="P37" s="965" t="s">
        <v>2128</v>
      </c>
      <c r="Q37" s="965" t="s">
        <v>2145</v>
      </c>
      <c r="R37" s="965" t="s">
        <v>2128</v>
      </c>
      <c r="S37" s="965"/>
      <c r="T37" s="972" t="s">
        <v>2146</v>
      </c>
      <c r="U37" s="854" t="s">
        <v>2146</v>
      </c>
      <c r="V37" s="854" t="s">
        <v>2146</v>
      </c>
      <c r="W37" s="854" t="s">
        <v>2146</v>
      </c>
      <c r="X37" s="851"/>
      <c r="Y37" s="1008"/>
      <c r="Z37" s="854"/>
      <c r="AA37" s="857"/>
      <c r="AB37" s="854"/>
      <c r="AC37" s="854"/>
      <c r="AD37" s="854"/>
    </row>
    <row customHeight="1" ht="18">
      <c r="A38" s="853"/>
      <c r="B38" s="907">
        <v>21</v>
      </c>
      <c r="C38" s="851" t="s">
        <v>2147</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2148</v>
      </c>
      <c r="P38" s="965" t="s">
        <v>2131</v>
      </c>
      <c r="Q38" s="965" t="s">
        <v>2148</v>
      </c>
      <c r="R38" s="965" t="s">
        <v>2131</v>
      </c>
      <c r="S38" s="965"/>
      <c r="T38" s="972" t="s">
        <v>2149</v>
      </c>
      <c r="U38" s="854" t="s">
        <v>2149</v>
      </c>
      <c r="V38" s="854" t="s">
        <v>2149</v>
      </c>
      <c r="W38" s="854" t="s">
        <v>2149</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794</v>
      </c>
      <c r="P39" s="965" t="s">
        <v>788</v>
      </c>
      <c r="Q39" s="965" t="s">
        <v>794</v>
      </c>
      <c r="R39" s="965" t="s">
        <v>788</v>
      </c>
      <c r="S39" s="965"/>
      <c r="T39" s="972" t="s">
        <v>2150</v>
      </c>
      <c r="U39" s="854" t="s">
        <v>2151</v>
      </c>
      <c r="V39" s="854" t="s">
        <v>2152</v>
      </c>
      <c r="W39" s="854" t="s">
        <v>2153</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2154</v>
      </c>
      <c r="P40" s="965" t="s">
        <v>790</v>
      </c>
      <c r="Q40" s="965" t="s">
        <v>2154</v>
      </c>
      <c r="R40" s="965" t="s">
        <v>790</v>
      </c>
      <c r="S40" s="965"/>
      <c r="T40" s="851" t="s">
        <v>2155</v>
      </c>
      <c r="U40" s="851" t="s">
        <v>2155</v>
      </c>
      <c r="V40" s="851" t="s">
        <v>2155</v>
      </c>
      <c r="W40" s="851" t="s">
        <v>2155</v>
      </c>
      <c r="X40" s="851"/>
      <c r="Y40" s="1008"/>
      <c r="Z40" s="854" t="s">
        <v>2156</v>
      </c>
      <c r="AA40" s="857" t="s">
        <v>2156</v>
      </c>
      <c r="AB40" s="857" t="s">
        <v>2156</v>
      </c>
      <c r="AC40" s="857" t="s">
        <v>2156</v>
      </c>
      <c r="AD40" s="854"/>
    </row>
    <row customHeight="1" ht="27">
      <c r="A41" s="853"/>
      <c r="B41" s="907">
        <v>24</v>
      </c>
      <c r="C41" s="851" t="s">
        <v>2157</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2158</v>
      </c>
      <c r="P41" s="965" t="s">
        <v>2145</v>
      </c>
      <c r="Q41" s="965" t="s">
        <v>2158</v>
      </c>
      <c r="R41" s="965" t="s">
        <v>2145</v>
      </c>
      <c r="S41" s="965"/>
      <c r="T41" s="851" t="s">
        <v>2159</v>
      </c>
      <c r="U41" s="851" t="s">
        <v>2159</v>
      </c>
      <c r="V41" s="851" t="s">
        <v>2159</v>
      </c>
      <c r="W41" s="851" t="s">
        <v>2159</v>
      </c>
      <c r="X41" s="851"/>
      <c r="Y41" s="1008"/>
      <c r="Z41" s="854" t="s">
        <v>2160</v>
      </c>
      <c r="AA41" s="854" t="s">
        <v>2160</v>
      </c>
      <c r="AB41" s="854" t="s">
        <v>2160</v>
      </c>
      <c r="AC41" s="854" t="s">
        <v>2160</v>
      </c>
      <c r="AD41" s="854"/>
    </row>
    <row customHeight="1" ht="27">
      <c r="A42" s="853"/>
      <c r="B42" s="907">
        <v>25</v>
      </c>
      <c r="C42" s="851" t="s">
        <v>2161</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2162</v>
      </c>
      <c r="P42" s="965" t="s">
        <v>2148</v>
      </c>
      <c r="Q42" s="965" t="s">
        <v>2162</v>
      </c>
      <c r="R42" s="965" t="s">
        <v>2148</v>
      </c>
      <c r="S42" s="965"/>
      <c r="T42" s="851" t="s">
        <v>2163</v>
      </c>
      <c r="U42" s="851" t="s">
        <v>2163</v>
      </c>
      <c r="V42" s="851" t="s">
        <v>2163</v>
      </c>
      <c r="W42" s="851" t="s">
        <v>2163</v>
      </c>
      <c r="X42" s="851"/>
      <c r="Y42" s="1008"/>
      <c r="Z42" s="854" t="s">
        <v>2164</v>
      </c>
      <c r="AA42" s="854" t="s">
        <v>2164</v>
      </c>
      <c r="AB42" s="854" t="s">
        <v>2164</v>
      </c>
      <c r="AC42" s="854" t="s">
        <v>2164</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2165</v>
      </c>
      <c r="P43" s="965" t="s">
        <v>794</v>
      </c>
      <c r="Q43" s="965" t="s">
        <v>2165</v>
      </c>
      <c r="R43" s="965" t="s">
        <v>794</v>
      </c>
      <c r="S43" s="965"/>
      <c r="T43" s="851" t="s">
        <v>2166</v>
      </c>
      <c r="U43" s="851" t="s">
        <v>2166</v>
      </c>
      <c r="V43" s="851" t="s">
        <v>2166</v>
      </c>
      <c r="W43" s="851" t="s">
        <v>2166</v>
      </c>
      <c r="X43" s="851"/>
      <c r="Y43" s="1008"/>
      <c r="Z43" s="854" t="s">
        <v>2167</v>
      </c>
      <c r="AA43" s="854" t="s">
        <v>2167</v>
      </c>
      <c r="AB43" s="854" t="s">
        <v>2167</v>
      </c>
      <c r="AC43" s="854" t="s">
        <v>2167</v>
      </c>
      <c r="AD43" s="854"/>
    </row>
    <row customHeight="1" ht="27">
      <c r="A44" s="853"/>
      <c r="B44" s="907">
        <v>27</v>
      </c>
      <c r="C44" s="851" t="s">
        <v>2168</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2169</v>
      </c>
      <c r="P44" s="965" t="s">
        <v>2170</v>
      </c>
      <c r="Q44" s="965" t="s">
        <v>2169</v>
      </c>
      <c r="R44" s="965" t="s">
        <v>2170</v>
      </c>
      <c r="S44" s="965"/>
      <c r="T44" s="851" t="s">
        <v>2159</v>
      </c>
      <c r="U44" s="851" t="s">
        <v>2159</v>
      </c>
      <c r="V44" s="851" t="s">
        <v>2159</v>
      </c>
      <c r="W44" s="851" t="s">
        <v>2159</v>
      </c>
      <c r="X44" s="851"/>
      <c r="Y44" s="1008"/>
      <c r="Z44" s="854" t="s">
        <v>2171</v>
      </c>
      <c r="AA44" s="854" t="s">
        <v>2171</v>
      </c>
      <c r="AB44" s="854" t="s">
        <v>2171</v>
      </c>
      <c r="AC44" s="854" t="s">
        <v>2171</v>
      </c>
      <c r="AD44" s="854"/>
    </row>
    <row customHeight="1" ht="27">
      <c r="A45" s="853"/>
      <c r="B45" s="907">
        <v>28</v>
      </c>
      <c r="C45" s="851" t="s">
        <v>2172</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2173</v>
      </c>
      <c r="P45" s="965" t="s">
        <v>2174</v>
      </c>
      <c r="Q45" s="965" t="s">
        <v>2173</v>
      </c>
      <c r="R45" s="965" t="s">
        <v>2174</v>
      </c>
      <c r="S45" s="965"/>
      <c r="T45" s="851" t="s">
        <v>2163</v>
      </c>
      <c r="U45" s="851" t="s">
        <v>2163</v>
      </c>
      <c r="V45" s="851" t="s">
        <v>2163</v>
      </c>
      <c r="W45" s="851" t="s">
        <v>2163</v>
      </c>
      <c r="X45" s="851"/>
      <c r="Y45" s="1008"/>
      <c r="Z45" s="854" t="s">
        <v>2175</v>
      </c>
      <c r="AA45" s="854" t="s">
        <v>2175</v>
      </c>
      <c r="AB45" s="854" t="s">
        <v>2175</v>
      </c>
      <c r="AC45" s="854" t="s">
        <v>2175</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2176</v>
      </c>
      <c r="P46" s="965" t="s">
        <v>2154</v>
      </c>
      <c r="Q46" s="965" t="s">
        <v>2176</v>
      </c>
      <c r="R46" s="965" t="s">
        <v>2154</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1" t="s">
        <v>2177</v>
      </c>
      <c r="V46" s="851" t="s">
        <v>2177</v>
      </c>
      <c r="W46" s="851" t="s">
        <v>2177</v>
      </c>
      <c r="X46" s="851"/>
      <c r="Y46" s="1008"/>
      <c r="Z46" s="854" t="s">
        <v>2178</v>
      </c>
      <c r="AA46" s="854" t="s">
        <v>2179</v>
      </c>
      <c r="AB46" s="854" t="s">
        <v>2179</v>
      </c>
      <c r="AC46" s="854" t="s">
        <v>2179</v>
      </c>
      <c r="AD46" s="854"/>
    </row>
    <row customHeight="1" ht="54">
      <c r="A47" s="853"/>
      <c r="B47" s="907">
        <v>30</v>
      </c>
      <c r="C47" s="851" t="s">
        <v>2180</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2181</v>
      </c>
      <c r="P47" s="965" t="s">
        <v>2158</v>
      </c>
      <c r="Q47" s="965" t="s">
        <v>2181</v>
      </c>
      <c r="R47" s="965" t="s">
        <v>2158</v>
      </c>
      <c r="S47" s="965"/>
      <c r="T47" s="851" t="s">
        <v>2182</v>
      </c>
      <c r="U47" s="851" t="s">
        <v>2182</v>
      </c>
      <c r="V47" s="851" t="s">
        <v>2182</v>
      </c>
      <c r="W47" s="851" t="s">
        <v>2182</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2165</v>
      </c>
      <c r="Q48" s="965" t="s">
        <v>2183</v>
      </c>
      <c r="R48" s="965" t="s">
        <v>2165</v>
      </c>
      <c r="S48" s="965"/>
      <c r="T48" s="851"/>
      <c r="U48" s="851" t="s">
        <v>2184</v>
      </c>
      <c r="V48" s="851" t="s">
        <v>2185</v>
      </c>
      <c r="W48" s="851" t="s">
        <v>2185</v>
      </c>
      <c r="X48" s="851"/>
      <c r="Y48" s="1008"/>
      <c r="Z48" s="854"/>
      <c r="AA48" s="857" t="s">
        <v>2179</v>
      </c>
      <c r="AB48" s="857" t="s">
        <v>2179</v>
      </c>
      <c r="AC48" s="857" t="s">
        <v>2179</v>
      </c>
      <c r="AD48" s="854"/>
    </row>
    <row customHeight="1" ht="54">
      <c r="A49" s="853"/>
      <c r="B49" s="907">
        <v>32</v>
      </c>
      <c r="C49" s="851" t="s">
        <v>2186</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2169</v>
      </c>
      <c r="Q49" s="965" t="s">
        <v>2187</v>
      </c>
      <c r="R49" s="965" t="s">
        <v>2169</v>
      </c>
      <c r="S49" s="965"/>
      <c r="T49" s="851"/>
      <c r="U49" s="851" t="s">
        <v>2182</v>
      </c>
      <c r="V49" s="851" t="s">
        <v>2182</v>
      </c>
      <c r="W49" s="851" t="s">
        <v>2182</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2183</v>
      </c>
      <c r="P50" s="965" t="s">
        <v>2176</v>
      </c>
      <c r="Q50" s="965" t="s">
        <v>2188</v>
      </c>
      <c r="R50" s="965" t="s">
        <v>2176</v>
      </c>
      <c r="S50" s="965"/>
      <c r="T50" s="851" t="s">
        <v>2189</v>
      </c>
      <c r="U50" s="851" t="s">
        <v>2190</v>
      </c>
      <c r="V50" s="851" t="s">
        <v>2191</v>
      </c>
      <c r="W50" s="851" t="s">
        <v>2192</v>
      </c>
      <c r="X50" s="851"/>
      <c r="Y50" s="1008"/>
      <c r="Z50" s="854" t="s">
        <v>2193</v>
      </c>
      <c r="AA50" s="857" t="s">
        <v>2194</v>
      </c>
      <c r="AB50" s="857" t="s">
        <v>2194</v>
      </c>
      <c r="AC50" s="857" t="s">
        <v>2194</v>
      </c>
      <c r="AD50" s="854"/>
    </row>
    <row customHeight="1" ht="27">
      <c r="A51" s="853"/>
      <c r="B51" s="907">
        <v>34</v>
      </c>
      <c r="C51" s="851" t="s">
        <v>2195</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94</v>
      </c>
      <c r="P51" s="965"/>
      <c r="Q51" s="965"/>
      <c r="R51" s="965"/>
      <c r="S51" s="965"/>
      <c r="T51" s="851" t="s">
        <v>2196</v>
      </c>
      <c r="U51" s="851"/>
      <c r="V51" s="851"/>
      <c r="W51" s="851"/>
      <c r="X51" s="851"/>
      <c r="Y51" s="1008"/>
      <c r="Z51" s="854"/>
      <c r="AA51" s="857"/>
      <c r="AB51" s="857"/>
      <c r="AC51" s="857"/>
      <c r="AD51" s="854"/>
    </row>
    <row customHeight="1" ht="36">
      <c r="A52" s="853"/>
      <c r="B52" s="907">
        <v>35</v>
      </c>
      <c r="C52" s="851" t="s">
        <v>2089</v>
      </c>
      <c r="D52" s="975" t="s">
        <v>2089</v>
      </c>
      <c r="E52" s="851" t="s">
        <v>2089</v>
      </c>
      <c r="F52" s="851" t="s">
        <v>2089</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95</v>
      </c>
      <c r="P52" s="965" t="s">
        <v>94</v>
      </c>
      <c r="Q52" s="965" t="s">
        <v>94</v>
      </c>
      <c r="R52" s="965" t="s">
        <v>94</v>
      </c>
      <c r="S52" s="965"/>
      <c r="T52" s="851" t="s">
        <v>2197</v>
      </c>
      <c r="U52" s="851" t="s">
        <v>2198</v>
      </c>
      <c r="V52" s="851" t="s">
        <v>2199</v>
      </c>
      <c r="W52" s="851" t="s">
        <v>2200</v>
      </c>
      <c r="X52" s="851"/>
      <c r="Y52" s="1008"/>
      <c r="Z52" s="854" t="s">
        <v>798</v>
      </c>
      <c r="AA52" s="857" t="s">
        <v>798</v>
      </c>
      <c r="AB52" s="857" t="s">
        <v>798</v>
      </c>
      <c r="AC52" s="857" t="s">
        <v>798</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802</v>
      </c>
      <c r="P53" s="965" t="s">
        <v>367</v>
      </c>
      <c r="Q53" s="965" t="s">
        <v>367</v>
      </c>
      <c r="R53" s="965" t="s">
        <v>367</v>
      </c>
      <c r="S53" s="965"/>
      <c r="T53" s="851" t="s">
        <v>2201</v>
      </c>
      <c r="U53" s="851" t="s">
        <v>2201</v>
      </c>
      <c r="V53" s="851" t="s">
        <v>2201</v>
      </c>
      <c r="W53" s="851" t="s">
        <v>2201</v>
      </c>
      <c r="X53" s="851"/>
      <c r="Y53" s="1008"/>
      <c r="Z53" s="854"/>
      <c r="AA53" s="857"/>
      <c r="AB53" s="854"/>
      <c r="AC53" s="854"/>
      <c r="AD53" s="854"/>
    </row>
    <row customHeight="1" ht="18">
      <c r="A54" s="853"/>
      <c r="B54" s="907">
        <v>37</v>
      </c>
      <c r="C54" s="851" t="s">
        <v>2095</v>
      </c>
      <c r="D54" s="975" t="s">
        <v>2095</v>
      </c>
      <c r="E54" s="851" t="s">
        <v>2095</v>
      </c>
      <c r="F54" s="851" t="s">
        <v>2095</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115</v>
      </c>
      <c r="P54" s="965" t="s">
        <v>95</v>
      </c>
      <c r="Q54" s="965" t="s">
        <v>95</v>
      </c>
      <c r="R54" s="965" t="s">
        <v>95</v>
      </c>
      <c r="S54" s="965"/>
      <c r="T54" s="851" t="s">
        <v>800</v>
      </c>
      <c r="U54" s="851" t="s">
        <v>800</v>
      </c>
      <c r="V54" s="851" t="s">
        <v>800</v>
      </c>
      <c r="W54" s="851" t="s">
        <v>800</v>
      </c>
      <c r="X54" s="851"/>
      <c r="Y54" s="1008"/>
      <c r="Z54" s="854" t="s">
        <v>801</v>
      </c>
      <c r="AA54" s="854" t="s">
        <v>801</v>
      </c>
      <c r="AB54" s="854" t="s">
        <v>801</v>
      </c>
      <c r="AC54" s="854" t="s">
        <v>801</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Изменение стоимости основных фондов за счет:</v>
      </c>
      <c r="N55" s="852" t="str">
        <f>IF(K55=0,"",K55)</f>
        <v>Указываются общее изменение стоимости основных фондов за счет их ввода в эксплуатацию и вывода из эксплуатации.</v>
      </c>
      <c r="O55" s="965" t="s">
        <v>356</v>
      </c>
      <c r="P55" s="965" t="s">
        <v>802</v>
      </c>
      <c r="Q55" s="965" t="s">
        <v>802</v>
      </c>
      <c r="R55" s="965" t="s">
        <v>802</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1" t="s">
        <v>2202</v>
      </c>
      <c r="V55" s="851" t="s">
        <v>2202</v>
      </c>
      <c r="W55" s="851" t="s">
        <v>2202</v>
      </c>
      <c r="X55" s="851"/>
      <c r="Y55" s="1008"/>
      <c r="Z55" s="854" t="s">
        <v>2203</v>
      </c>
      <c r="AA55" s="854" t="s">
        <v>2203</v>
      </c>
      <c r="AB55" s="854" t="s">
        <v>2203</v>
      </c>
      <c r="AC55" s="854" t="s">
        <v>2203</v>
      </c>
      <c r="AD55" s="854"/>
    </row>
    <row customHeight="1" ht="27">
      <c r="A56" s="853"/>
      <c r="B56" s="907">
        <v>39</v>
      </c>
      <c r="C56" s="851" t="s">
        <v>1070</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Изменения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1193</v>
      </c>
      <c r="P56" s="965" t="s">
        <v>805</v>
      </c>
      <c r="Q56" s="965" t="s">
        <v>805</v>
      </c>
      <c r="R56" s="965" t="s">
        <v>805</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1" t="s">
        <v>2204</v>
      </c>
      <c r="V56" s="851" t="s">
        <v>2204</v>
      </c>
      <c r="W56" s="851" t="s">
        <v>2204</v>
      </c>
      <c r="X56" s="851"/>
      <c r="Y56" s="1008"/>
      <c r="Z56" s="854" t="s">
        <v>807</v>
      </c>
      <c r="AA56" s="854" t="s">
        <v>807</v>
      </c>
      <c r="AB56" s="854" t="s">
        <v>807</v>
      </c>
      <c r="AC56" s="854" t="s">
        <v>807</v>
      </c>
      <c r="AD56" s="854"/>
    </row>
    <row customHeight="1" ht="27">
      <c r="A57" s="853"/>
      <c r="B57" s="907">
        <v>40</v>
      </c>
      <c r="C57" s="851" t="s">
        <v>1072</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Изменения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2205</v>
      </c>
      <c r="P57" s="965" t="s">
        <v>808</v>
      </c>
      <c r="Q57" s="965" t="s">
        <v>808</v>
      </c>
      <c r="R57" s="965" t="s">
        <v>808</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1" t="s">
        <v>2206</v>
      </c>
      <c r="V57" s="851" t="s">
        <v>2206</v>
      </c>
      <c r="W57" s="851" t="s">
        <v>2206</v>
      </c>
      <c r="X57" s="851"/>
      <c r="Y57" s="1008"/>
      <c r="Z57" s="854" t="s">
        <v>810</v>
      </c>
      <c r="AA57" s="854" t="s">
        <v>810</v>
      </c>
      <c r="AB57" s="854" t="s">
        <v>810</v>
      </c>
      <c r="AC57" s="854" t="s">
        <v>810</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5.2</v>
      </c>
      <c r="M58" s="852" t="str">
        <f>IF(J58=0,"",J58)</f>
        <v>Изменение стоимости основных фондов за счет их переоценки</v>
      </c>
      <c r="N58" s="852" t="str">
        <f>IF(K58=0,"",K58)</f>
        <v/>
      </c>
      <c r="O58" s="965" t="s">
        <v>930</v>
      </c>
      <c r="P58" s="965" t="s">
        <v>844</v>
      </c>
      <c r="Q58" s="965" t="s">
        <v>844</v>
      </c>
      <c r="R58" s="965" t="s">
        <v>844</v>
      </c>
      <c r="S58" s="965"/>
      <c r="T58" s="85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1" t="s">
        <v>2207</v>
      </c>
      <c r="V58" s="851" t="s">
        <v>2207</v>
      </c>
      <c r="W58" s="851" t="s">
        <v>2207</v>
      </c>
      <c r="X58" s="851"/>
      <c r="Y58" s="1008"/>
      <c r="Z58" s="854"/>
      <c r="AA58" s="857"/>
      <c r="AB58" s="854"/>
      <c r="AC58" s="854"/>
      <c r="AD58" s="854"/>
    </row>
    <row customHeight="1" ht="36">
      <c r="A59" s="853"/>
      <c r="B59" s="907">
        <v>42</v>
      </c>
      <c r="C59" s="851">
        <v>3</v>
      </c>
      <c r="D59" s="975" t="s">
        <v>2195</v>
      </c>
      <c r="E59" s="851" t="s">
        <v>2195</v>
      </c>
      <c r="F59" s="851" t="s">
        <v>2195</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115</v>
      </c>
      <c r="Q59" s="965" t="s">
        <v>115</v>
      </c>
      <c r="R59" s="965" t="s">
        <v>115</v>
      </c>
      <c r="S59" s="965"/>
      <c r="T59" s="851"/>
      <c r="U59" s="851" t="s">
        <v>2208</v>
      </c>
      <c r="V59" s="851" t="s">
        <v>2209</v>
      </c>
      <c r="W59" s="851" t="s">
        <v>2210</v>
      </c>
      <c r="X59" s="851"/>
      <c r="Y59" s="1008"/>
      <c r="Z59" s="854"/>
      <c r="AA59" s="857"/>
      <c r="AB59" s="854"/>
      <c r="AC59" s="854"/>
      <c r="AD59" s="854"/>
    </row>
    <row customHeight="1" ht="81">
      <c r="A60" s="853"/>
      <c r="B60" s="907">
        <v>43</v>
      </c>
      <c r="C60" s="851" t="s">
        <v>2211</v>
      </c>
      <c r="D60" s="975" t="s">
        <v>2211</v>
      </c>
      <c r="E60" s="851" t="s">
        <v>2211</v>
      </c>
      <c r="F60" s="851" t="s">
        <v>2211</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96</v>
      </c>
      <c r="P60" s="965" t="s">
        <v>96</v>
      </c>
      <c r="Q60" s="965" t="s">
        <v>96</v>
      </c>
      <c r="R60" s="965" t="s">
        <v>96</v>
      </c>
      <c r="S60" s="965"/>
      <c r="T60" s="851" t="s">
        <v>678</v>
      </c>
      <c r="U60" s="851" t="s">
        <v>678</v>
      </c>
      <c r="V60" s="851" t="s">
        <v>678</v>
      </c>
      <c r="W60" s="851" t="s">
        <v>678</v>
      </c>
      <c r="X60" s="851"/>
      <c r="Y60" s="1008"/>
      <c r="Z60" s="854" t="s">
        <v>2212</v>
      </c>
      <c r="AA60" s="857" t="s">
        <v>2213</v>
      </c>
      <c r="AB60" s="854" t="s">
        <v>2214</v>
      </c>
      <c r="AC60" s="854" t="s">
        <v>2213</v>
      </c>
      <c r="AD60" s="854"/>
    </row>
    <row customHeight="1" ht="9">
      <c r="A61" s="853"/>
      <c r="B61" s="907">
        <v>44</v>
      </c>
      <c r="C61" s="851"/>
      <c r="D61" s="975" t="s">
        <v>2215</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97</v>
      </c>
      <c r="Q61" s="965"/>
      <c r="R61" s="965"/>
      <c r="S61" s="965"/>
      <c r="T61" s="851"/>
      <c r="U61" s="851" t="s">
        <v>2216</v>
      </c>
      <c r="V61" s="851"/>
      <c r="W61" s="851"/>
      <c r="X61" s="851"/>
      <c r="Y61" s="1008"/>
      <c r="Z61" s="854"/>
      <c r="AA61" s="857"/>
      <c r="AB61" s="854"/>
      <c r="AC61" s="854"/>
      <c r="AD61" s="854"/>
    </row>
    <row customHeight="1" ht="9">
      <c r="A62" s="853"/>
      <c r="B62" s="907">
        <v>45</v>
      </c>
      <c r="C62" s="851"/>
      <c r="D62" s="975" t="s">
        <v>2217</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116</v>
      </c>
      <c r="Q62" s="965"/>
      <c r="R62" s="965"/>
      <c r="S62" s="965"/>
      <c r="T62" s="851"/>
      <c r="U62" s="851" t="s">
        <v>2218</v>
      </c>
      <c r="V62" s="851"/>
      <c r="W62" s="851"/>
      <c r="X62" s="851"/>
      <c r="Y62" s="1008"/>
      <c r="Z62" s="854"/>
      <c r="AA62" s="857"/>
      <c r="AB62" s="854"/>
      <c r="AC62" s="854"/>
      <c r="AD62" s="854"/>
    </row>
    <row customHeight="1" ht="18">
      <c r="A63" s="853"/>
      <c r="B63" s="907">
        <v>46</v>
      </c>
      <c r="C63" s="851"/>
      <c r="D63" s="975" t="s">
        <v>2219</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103</v>
      </c>
      <c r="Q63" s="965"/>
      <c r="R63" s="965"/>
      <c r="S63" s="965"/>
      <c r="T63" s="851"/>
      <c r="U63" s="851" t="s">
        <v>2220</v>
      </c>
      <c r="V63" s="851"/>
      <c r="W63" s="851"/>
      <c r="X63" s="851"/>
      <c r="Y63" s="1008"/>
      <c r="Z63" s="854"/>
      <c r="AA63" s="857"/>
      <c r="AB63" s="854"/>
      <c r="AC63" s="854"/>
      <c r="AD63" s="854"/>
    </row>
    <row customHeight="1" ht="18">
      <c r="A64" s="853"/>
      <c r="B64" s="907">
        <v>47</v>
      </c>
      <c r="C64" s="851"/>
      <c r="D64" s="975" t="s">
        <v>2221</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152</v>
      </c>
      <c r="Q64" s="965"/>
      <c r="R64" s="965"/>
      <c r="S64" s="965"/>
      <c r="T64" s="851"/>
      <c r="U64" s="851" t="s">
        <v>2222</v>
      </c>
      <c r="V64" s="851"/>
      <c r="W64" s="851"/>
      <c r="X64" s="851"/>
      <c r="Y64" s="1008"/>
      <c r="Z64" s="854"/>
      <c r="AA64" s="857" t="s">
        <v>2223</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2136</v>
      </c>
      <c r="Q65" s="965"/>
      <c r="R65" s="965"/>
      <c r="S65" s="965"/>
      <c r="T65" s="851"/>
      <c r="U65" s="851" t="s">
        <v>2224</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2140</v>
      </c>
      <c r="Q66" s="965"/>
      <c r="R66" s="965"/>
      <c r="S66" s="965"/>
      <c r="T66" s="851"/>
      <c r="U66" s="851" t="s">
        <v>2225</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2226</v>
      </c>
      <c r="Q67" s="965"/>
      <c r="R67" s="965"/>
      <c r="S67" s="965"/>
      <c r="T67" s="851"/>
      <c r="U67" s="851" t="s">
        <v>2227</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2228</v>
      </c>
      <c r="Q68" s="965"/>
      <c r="R68" s="965"/>
      <c r="S68" s="965"/>
      <c r="T68" s="851"/>
      <c r="U68" s="851" t="s">
        <v>2229</v>
      </c>
      <c r="V68" s="851"/>
      <c r="W68" s="851"/>
      <c r="X68" s="851"/>
      <c r="Y68" s="1008"/>
      <c r="Z68" s="854"/>
      <c r="AA68" s="857"/>
      <c r="AB68" s="854"/>
      <c r="AC68" s="854"/>
      <c r="AD68" s="854"/>
    </row>
    <row customHeight="1" ht="9">
      <c r="A69" s="853"/>
      <c r="B69" s="907">
        <v>52</v>
      </c>
      <c r="C69" s="851"/>
      <c r="D69" s="975" t="s">
        <v>2230</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153</v>
      </c>
      <c r="Q69" s="965"/>
      <c r="R69" s="965"/>
      <c r="S69" s="965"/>
      <c r="T69" s="851"/>
      <c r="U69" s="851" t="s">
        <v>2231</v>
      </c>
      <c r="V69" s="851"/>
      <c r="W69" s="851"/>
      <c r="X69" s="851"/>
      <c r="Y69" s="1008"/>
      <c r="Z69" s="854"/>
      <c r="AA69" s="857"/>
      <c r="AB69" s="854"/>
      <c r="AC69" s="854"/>
      <c r="AD69" s="854"/>
    </row>
    <row customHeight="1" ht="27">
      <c r="A70" s="853"/>
      <c r="B70" s="907">
        <v>53</v>
      </c>
      <c r="C70" s="851"/>
      <c r="D70" s="975"/>
      <c r="E70" s="851" t="s">
        <v>2215</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97</v>
      </c>
      <c r="R70" s="965"/>
      <c r="S70" s="965"/>
      <c r="T70" s="851"/>
      <c r="U70" s="851"/>
      <c r="V70" s="851" t="s">
        <v>2232</v>
      </c>
      <c r="W70" s="851"/>
      <c r="X70" s="851"/>
      <c r="Y70" s="1008"/>
      <c r="Z70" s="854"/>
      <c r="AA70" s="857"/>
      <c r="AB70" s="854"/>
      <c r="AC70" s="854"/>
      <c r="AD70" s="854"/>
    </row>
    <row customHeight="1" ht="36">
      <c r="A71" s="853"/>
      <c r="B71" s="907">
        <v>54</v>
      </c>
      <c r="C71" s="851"/>
      <c r="D71" s="975"/>
      <c r="E71" s="851" t="s">
        <v>2217</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116</v>
      </c>
      <c r="R71" s="965"/>
      <c r="S71" s="965"/>
      <c r="T71" s="851"/>
      <c r="U71" s="851"/>
      <c r="V71" s="851" t="s">
        <v>2233</v>
      </c>
      <c r="W71" s="851"/>
      <c r="X71" s="851"/>
      <c r="Y71" s="1008"/>
      <c r="Z71" s="854"/>
      <c r="AA71" s="857"/>
      <c r="AB71" s="854"/>
      <c r="AC71" s="854"/>
      <c r="AD71" s="854"/>
    </row>
    <row customHeight="1" ht="27">
      <c r="A72" s="853"/>
      <c r="B72" s="907">
        <v>55</v>
      </c>
      <c r="C72" s="851"/>
      <c r="D72" s="975"/>
      <c r="E72" s="851" t="s">
        <v>2219</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103</v>
      </c>
      <c r="R72" s="965"/>
      <c r="S72" s="965"/>
      <c r="T72" s="851"/>
      <c r="U72" s="851"/>
      <c r="V72" s="851" t="s">
        <v>2234</v>
      </c>
      <c r="W72" s="851"/>
      <c r="X72" s="851"/>
      <c r="Y72" s="1008"/>
      <c r="Z72" s="854"/>
      <c r="AA72" s="857"/>
      <c r="AB72" s="854"/>
      <c r="AC72" s="854"/>
      <c r="AD72" s="854"/>
    </row>
    <row customHeight="1" ht="36">
      <c r="A73" s="853"/>
      <c r="B73" s="907">
        <v>56</v>
      </c>
      <c r="C73" s="851"/>
      <c r="D73" s="975"/>
      <c r="E73" s="851" t="s">
        <v>2221</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152</v>
      </c>
      <c r="R73" s="965"/>
      <c r="S73" s="965"/>
      <c r="T73" s="851"/>
      <c r="U73" s="851"/>
      <c r="V73" s="851" t="s">
        <v>2235</v>
      </c>
      <c r="W73" s="851"/>
      <c r="X73" s="851"/>
      <c r="Y73" s="1008"/>
      <c r="Z73" s="854"/>
      <c r="AA73" s="857"/>
      <c r="AB73" s="854"/>
      <c r="AC73" s="854"/>
      <c r="AD73" s="854"/>
    </row>
    <row customHeight="1" ht="18">
      <c r="A74" s="853"/>
      <c r="B74" s="907">
        <v>57</v>
      </c>
      <c r="C74" s="851"/>
      <c r="D74" s="975"/>
      <c r="E74" s="851" t="s">
        <v>2230</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153</v>
      </c>
      <c r="R74" s="965"/>
      <c r="S74" s="965"/>
      <c r="T74" s="851"/>
      <c r="U74" s="851"/>
      <c r="V74" s="851" t="s">
        <v>2236</v>
      </c>
      <c r="W74" s="851"/>
      <c r="X74" s="851"/>
      <c r="Y74" s="1008"/>
      <c r="Z74" s="854"/>
      <c r="AA74" s="857"/>
      <c r="AB74" s="854"/>
      <c r="AC74" s="854"/>
      <c r="AD74" s="854"/>
    </row>
    <row customHeight="1" ht="18">
      <c r="A75" s="853"/>
      <c r="B75" s="907">
        <v>58</v>
      </c>
      <c r="C75" s="851"/>
      <c r="D75" s="975"/>
      <c r="E75" s="851"/>
      <c r="F75" s="851" t="s">
        <v>2215</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97</v>
      </c>
      <c r="S75" s="965"/>
      <c r="T75" s="851"/>
      <c r="U75" s="851"/>
      <c r="V75" s="851"/>
      <c r="W75" s="851" t="s">
        <v>2237</v>
      </c>
      <c r="X75" s="851"/>
      <c r="Y75" s="1008"/>
      <c r="Z75" s="854"/>
      <c r="AA75" s="857"/>
      <c r="AB75" s="854"/>
      <c r="AC75" s="854"/>
      <c r="AD75" s="854"/>
    </row>
    <row customHeight="1" ht="36">
      <c r="A76" s="853"/>
      <c r="B76" s="907">
        <v>59</v>
      </c>
      <c r="C76" s="851"/>
      <c r="D76" s="975"/>
      <c r="E76" s="851"/>
      <c r="F76" s="851" t="s">
        <v>2217</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116</v>
      </c>
      <c r="S76" s="965"/>
      <c r="T76" s="851"/>
      <c r="U76" s="851"/>
      <c r="V76" s="851"/>
      <c r="W76" s="851" t="s">
        <v>2238</v>
      </c>
      <c r="X76" s="851"/>
      <c r="Y76" s="1008"/>
      <c r="Z76" s="854"/>
      <c r="AA76" s="857"/>
      <c r="AB76" s="854"/>
      <c r="AC76" s="854"/>
      <c r="AD76" s="854"/>
    </row>
    <row customHeight="1" ht="18">
      <c r="A77" s="853"/>
      <c r="B77" s="907">
        <v>60</v>
      </c>
      <c r="C77" s="851"/>
      <c r="D77" s="975"/>
      <c r="E77" s="851"/>
      <c r="F77" s="851" t="s">
        <v>2219</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103</v>
      </c>
      <c r="S77" s="965"/>
      <c r="T77" s="851"/>
      <c r="U77" s="851"/>
      <c r="V77" s="851"/>
      <c r="W77" s="851" t="s">
        <v>2239</v>
      </c>
      <c r="X77" s="851"/>
      <c r="Y77" s="1008"/>
      <c r="Z77" s="854"/>
      <c r="AA77" s="857"/>
      <c r="AB77" s="854"/>
      <c r="AC77" s="854"/>
      <c r="AD77" s="854"/>
    </row>
    <row customHeight="1" ht="72">
      <c r="A78" s="853"/>
      <c r="B78" s="907">
        <v>61</v>
      </c>
      <c r="C78" s="851" t="s">
        <v>2215</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97</v>
      </c>
      <c r="P78" s="965"/>
      <c r="Q78" s="965"/>
      <c r="R78" s="965"/>
      <c r="S78" s="965"/>
      <c r="T78" s="851" t="s">
        <v>683</v>
      </c>
      <c r="U78" s="851"/>
      <c r="V78" s="851"/>
      <c r="W78" s="851"/>
      <c r="X78" s="851"/>
      <c r="Y78" s="1008"/>
      <c r="Z78" s="854" t="s">
        <v>2240</v>
      </c>
      <c r="AA78" s="857"/>
      <c r="AB78" s="854"/>
      <c r="AC78" s="854"/>
      <c r="AD78" s="854"/>
    </row>
    <row customHeight="1" ht="36">
      <c r="A79" s="853"/>
      <c r="B79" s="907">
        <v>62</v>
      </c>
      <c r="C79" s="851" t="s">
        <v>2217</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116</v>
      </c>
      <c r="P79" s="965"/>
      <c r="Q79" s="965"/>
      <c r="R79" s="965"/>
      <c r="S79" s="965"/>
      <c r="T79" s="851" t="s">
        <v>2241</v>
      </c>
      <c r="U79" s="851"/>
      <c r="V79" s="851"/>
      <c r="W79" s="851"/>
      <c r="X79" s="851"/>
      <c r="Y79" s="1008"/>
      <c r="Z79" s="854" t="s">
        <v>2242</v>
      </c>
      <c r="AA79" s="857"/>
      <c r="AB79" s="854"/>
      <c r="AC79" s="854"/>
      <c r="AD79" s="854"/>
    </row>
    <row customHeight="1" ht="45">
      <c r="A80" s="853"/>
      <c r="B80" s="907">
        <v>63</v>
      </c>
      <c r="C80" s="851" t="s">
        <v>2219</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103</v>
      </c>
      <c r="P80" s="965"/>
      <c r="Q80" s="965"/>
      <c r="R80" s="965"/>
      <c r="S80" s="965"/>
      <c r="T80" s="851" t="s">
        <v>2243</v>
      </c>
      <c r="U80" s="851"/>
      <c r="V80" s="851"/>
      <c r="W80" s="851"/>
      <c r="X80" s="851"/>
      <c r="Y80" s="1008"/>
      <c r="Z80" s="854" t="s">
        <v>2244</v>
      </c>
      <c r="AA80" s="857"/>
      <c r="AB80" s="854"/>
      <c r="AC80" s="854"/>
      <c r="AD80" s="854"/>
    </row>
    <row customHeight="1" ht="36">
      <c r="A81" s="853"/>
      <c r="B81" s="907">
        <v>64</v>
      </c>
      <c r="C81" s="851" t="s">
        <v>2221</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2127</v>
      </c>
      <c r="P81" s="965"/>
      <c r="Q81" s="965"/>
      <c r="R81" s="965"/>
      <c r="S81" s="965"/>
      <c r="T81" s="851" t="s">
        <v>2245</v>
      </c>
      <c r="U81" s="851"/>
      <c r="V81" s="851"/>
      <c r="W81" s="851"/>
      <c r="X81" s="851"/>
      <c r="Y81" s="1008"/>
      <c r="Z81" s="854" t="s">
        <v>2246</v>
      </c>
      <c r="AA81" s="857"/>
      <c r="AB81" s="854"/>
      <c r="AC81" s="854"/>
      <c r="AD81" s="854"/>
    </row>
    <row customHeight="1" ht="90">
      <c r="A82" s="853"/>
      <c r="B82" s="907">
        <v>65</v>
      </c>
      <c r="C82" s="851" t="s">
        <v>2230</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152</v>
      </c>
      <c r="P82" s="965"/>
      <c r="Q82" s="965"/>
      <c r="R82" s="965"/>
      <c r="S82" s="965"/>
      <c r="T82" s="851" t="s">
        <v>2247</v>
      </c>
      <c r="U82" s="851"/>
      <c r="V82" s="851"/>
      <c r="W82" s="851"/>
      <c r="X82" s="851"/>
      <c r="Y82" s="1008"/>
      <c r="Z82" s="854" t="s">
        <v>2248</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2136</v>
      </c>
      <c r="P83" s="965"/>
      <c r="Q83" s="965"/>
      <c r="R83" s="965"/>
      <c r="S83" s="965"/>
      <c r="T83" s="851" t="s">
        <v>2249</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2250</v>
      </c>
      <c r="P84" s="965"/>
      <c r="Q84" s="965"/>
      <c r="R84" s="965"/>
      <c r="S84" s="965"/>
      <c r="T84" s="851" t="s">
        <v>2251</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2140</v>
      </c>
      <c r="P85" s="965"/>
      <c r="Q85" s="965"/>
      <c r="R85" s="965"/>
      <c r="S85" s="965"/>
      <c r="T85" s="851" t="s">
        <v>2252</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2253</v>
      </c>
      <c r="P86" s="965"/>
      <c r="Q86" s="965"/>
      <c r="R86" s="965"/>
      <c r="S86" s="965"/>
      <c r="T86" s="851" t="s">
        <v>2254</v>
      </c>
      <c r="U86" s="851"/>
      <c r="V86" s="851"/>
      <c r="W86" s="851"/>
      <c r="X86" s="851"/>
      <c r="Y86" s="1008"/>
      <c r="Z86" s="854"/>
      <c r="AA86" s="857"/>
      <c r="AB86" s="854"/>
      <c r="AC86" s="854"/>
      <c r="AD86" s="854"/>
    </row>
    <row customHeight="1" ht="36">
      <c r="A87" s="853"/>
      <c r="B87" s="907">
        <v>70</v>
      </c>
      <c r="C87" s="851" t="s">
        <v>2255</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153</v>
      </c>
      <c r="P87" s="965"/>
      <c r="Q87" s="965"/>
      <c r="R87" s="965"/>
      <c r="S87" s="965"/>
      <c r="T87" s="851" t="s">
        <v>2256</v>
      </c>
      <c r="U87" s="851"/>
      <c r="V87" s="851"/>
      <c r="W87" s="851"/>
      <c r="X87" s="851"/>
      <c r="Y87" s="1008"/>
      <c r="Z87" s="854"/>
      <c r="AA87" s="857"/>
      <c r="AB87" s="854"/>
      <c r="AC87" s="854"/>
      <c r="AD87" s="854"/>
    </row>
    <row customHeight="1" ht="18">
      <c r="A88" s="853"/>
      <c r="B88" s="907">
        <v>71</v>
      </c>
      <c r="C88" s="851" t="s">
        <v>2257</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154</v>
      </c>
      <c r="P88" s="965"/>
      <c r="Q88" s="965"/>
      <c r="R88" s="965"/>
      <c r="S88" s="965"/>
      <c r="T88" s="851" t="s">
        <v>715</v>
      </c>
      <c r="U88" s="851"/>
      <c r="V88" s="851"/>
      <c r="W88" s="851"/>
      <c r="X88" s="851"/>
      <c r="Y88" s="1008"/>
      <c r="Z88" s="854"/>
      <c r="AA88" s="857"/>
      <c r="AB88" s="854"/>
      <c r="AC88" s="854"/>
      <c r="AD88" s="854"/>
    </row>
    <row customHeight="1" ht="18">
      <c r="A89" s="853"/>
      <c r="B89" s="907">
        <v>72</v>
      </c>
      <c r="C89" s="851" t="s">
        <v>2258</v>
      </c>
      <c r="D89" s="975" t="s">
        <v>2255</v>
      </c>
      <c r="E89" s="851" t="s">
        <v>2255</v>
      </c>
      <c r="F89" s="851" t="s">
        <v>2221</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155</v>
      </c>
      <c r="P89" s="965" t="s">
        <v>154</v>
      </c>
      <c r="Q89" s="965" t="s">
        <v>154</v>
      </c>
      <c r="R89" s="965" t="s">
        <v>152</v>
      </c>
      <c r="S89" s="965"/>
      <c r="T89" s="851" t="s">
        <v>723</v>
      </c>
      <c r="U89" s="851" t="s">
        <v>723</v>
      </c>
      <c r="V89" s="851" t="s">
        <v>723</v>
      </c>
      <c r="W89" s="851" t="s">
        <v>723</v>
      </c>
      <c r="X89" s="851"/>
      <c r="Y89" s="1008"/>
      <c r="Z89" s="854"/>
      <c r="AA89" s="857"/>
      <c r="AB89" s="854"/>
      <c r="AC89" s="854"/>
      <c r="AD89" s="854"/>
    </row>
    <row customHeight="1" ht="27">
      <c r="A90" s="853"/>
      <c r="B90" s="907">
        <v>73</v>
      </c>
      <c r="C90" s="851" t="s">
        <v>2259</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156</v>
      </c>
      <c r="P90" s="965"/>
      <c r="Q90" s="965"/>
      <c r="R90" s="965"/>
      <c r="S90" s="965"/>
      <c r="T90" s="851" t="s">
        <v>725</v>
      </c>
      <c r="U90" s="851"/>
      <c r="V90" s="851"/>
      <c r="W90" s="851"/>
      <c r="X90" s="851"/>
      <c r="Y90" s="1008"/>
      <c r="Z90" s="854"/>
      <c r="AA90" s="857"/>
      <c r="AB90" s="854"/>
      <c r="AC90" s="854"/>
      <c r="AD90" s="854"/>
    </row>
    <row customHeight="1" ht="18">
      <c r="A91" s="853"/>
      <c r="B91" s="907">
        <v>74</v>
      </c>
      <c r="C91" s="851"/>
      <c r="D91" s="975" t="s">
        <v>2257</v>
      </c>
      <c r="E91" s="851" t="s">
        <v>2257</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155</v>
      </c>
      <c r="Q91" s="965" t="s">
        <v>155</v>
      </c>
      <c r="R91" s="965"/>
      <c r="S91" s="965"/>
      <c r="T91" s="851"/>
      <c r="U91" s="851" t="s">
        <v>2260</v>
      </c>
      <c r="V91" s="851" t="s">
        <v>2260</v>
      </c>
      <c r="W91" s="851"/>
      <c r="X91" s="851"/>
      <c r="Y91" s="1008"/>
      <c r="Z91" s="854"/>
      <c r="AA91" s="857"/>
      <c r="AB91" s="854"/>
      <c r="AC91" s="854"/>
      <c r="AD91" s="854"/>
    </row>
    <row customHeight="1" ht="27">
      <c r="A92" s="853"/>
      <c r="B92" s="907">
        <v>75</v>
      </c>
      <c r="C92" s="851"/>
      <c r="D92" s="975" t="s">
        <v>2258</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156</v>
      </c>
      <c r="Q92" s="965"/>
      <c r="R92" s="965"/>
      <c r="S92" s="965"/>
      <c r="T92" s="851"/>
      <c r="U92" s="851" t="s">
        <v>2261</v>
      </c>
      <c r="V92" s="851"/>
      <c r="W92" s="851"/>
      <c r="X92" s="851"/>
      <c r="Y92" s="1008"/>
      <c r="Z92" s="854"/>
      <c r="AA92" s="857" t="s">
        <v>2262</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2168</v>
      </c>
      <c r="Q93" s="965"/>
      <c r="R93" s="965"/>
      <c r="S93" s="965"/>
      <c r="T93" s="851"/>
      <c r="U93" s="851" t="s">
        <v>2263</v>
      </c>
      <c r="V93" s="851"/>
      <c r="W93" s="851"/>
      <c r="X93" s="851"/>
      <c r="Y93" s="1008"/>
      <c r="Z93" s="854"/>
      <c r="AA93" s="857" t="s">
        <v>2264</v>
      </c>
      <c r="AB93" s="854"/>
      <c r="AC93" s="854"/>
      <c r="AD93" s="854"/>
    </row>
    <row customHeight="1" ht="45">
      <c r="A94" s="853"/>
      <c r="B94" s="907">
        <v>77</v>
      </c>
      <c r="C94" s="851"/>
      <c r="D94" s="975" t="s">
        <v>2259</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1515</v>
      </c>
      <c r="Q94" s="965"/>
      <c r="R94" s="965"/>
      <c r="S94" s="965"/>
      <c r="T94" s="851"/>
      <c r="U94" s="851" t="s">
        <v>2265</v>
      </c>
      <c r="V94" s="851"/>
      <c r="W94" s="851"/>
      <c r="X94" s="851"/>
      <c r="Y94" s="1008"/>
      <c r="Z94" s="854"/>
      <c r="AA94" s="857" t="s">
        <v>2266</v>
      </c>
      <c r="AB94" s="854"/>
      <c r="AC94" s="854"/>
      <c r="AD94" s="854"/>
    </row>
    <row customHeight="1" ht="99">
      <c r="A95" s="853"/>
      <c r="B95" s="907">
        <v>78</v>
      </c>
      <c r="C95" s="851" t="s">
        <v>2267</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1515</v>
      </c>
      <c r="P95" s="965"/>
      <c r="Q95" s="965"/>
      <c r="R95" s="965"/>
      <c r="S95" s="965"/>
      <c r="T95" s="851" t="s">
        <v>2268</v>
      </c>
      <c r="U95" s="851"/>
      <c r="V95" s="851"/>
      <c r="W95" s="851"/>
      <c r="X95" s="851"/>
      <c r="Y95" s="1008"/>
      <c r="Z95" s="854"/>
      <c r="AA95" s="857"/>
      <c r="AB95" s="854"/>
      <c r="AC95" s="854"/>
      <c r="AD95" s="854"/>
    </row>
    <row customHeight="1" ht="99">
      <c r="A96" s="853"/>
      <c r="B96" s="907">
        <v>79</v>
      </c>
      <c r="C96" s="851" t="s">
        <v>1206</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1521</v>
      </c>
      <c r="P96" s="965"/>
      <c r="Q96" s="965"/>
      <c r="R96" s="965"/>
      <c r="S96" s="965"/>
      <c r="T96" s="851" t="s">
        <v>2269</v>
      </c>
      <c r="U96" s="851"/>
      <c r="V96" s="851"/>
      <c r="W96" s="851"/>
      <c r="X96" s="851"/>
      <c r="Y96" s="1008"/>
      <c r="Z96" s="854" t="s">
        <v>2270</v>
      </c>
      <c r="AA96" s="857"/>
      <c r="AB96" s="854"/>
      <c r="AC96" s="854"/>
      <c r="AD96" s="854"/>
    </row>
    <row customHeight="1" ht="63">
      <c r="A97" s="853"/>
      <c r="B97" s="907">
        <v>80</v>
      </c>
      <c r="C97" s="851" t="s">
        <v>2271</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1533</v>
      </c>
      <c r="P97" s="965"/>
      <c r="Q97" s="965"/>
      <c r="R97" s="965"/>
      <c r="S97" s="965"/>
      <c r="T97" s="851" t="s">
        <v>2272</v>
      </c>
      <c r="U97" s="851"/>
      <c r="V97" s="851"/>
      <c r="W97" s="851"/>
      <c r="X97" s="851"/>
      <c r="Y97" s="1008"/>
      <c r="Z97" s="854" t="s">
        <v>2273</v>
      </c>
      <c r="AA97" s="857"/>
      <c r="AB97" s="854"/>
      <c r="AC97" s="854"/>
      <c r="AD97" s="854"/>
    </row>
    <row customHeight="1" ht="63">
      <c r="A98" s="853"/>
      <c r="B98" s="907">
        <v>81</v>
      </c>
      <c r="C98" s="851" t="s">
        <v>2274</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1547</v>
      </c>
      <c r="P98" s="965"/>
      <c r="Q98" s="965"/>
      <c r="R98" s="965"/>
      <c r="S98" s="965"/>
      <c r="T98" s="851" t="s">
        <v>2275</v>
      </c>
      <c r="U98" s="851"/>
      <c r="V98" s="851"/>
      <c r="W98" s="851"/>
      <c r="X98" s="851"/>
      <c r="Y98" s="1008"/>
      <c r="Z98" s="854" t="s">
        <v>2273</v>
      </c>
      <c r="AA98" s="857"/>
      <c r="AB98" s="854"/>
      <c r="AC98" s="854"/>
      <c r="AD98" s="854"/>
    </row>
    <row customHeight="1" ht="90">
      <c r="A99" s="853"/>
      <c r="B99" s="907">
        <v>82</v>
      </c>
      <c r="C99" s="851" t="s">
        <v>2276</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1559</v>
      </c>
      <c r="P99" s="965"/>
      <c r="Q99" s="965"/>
      <c r="R99" s="965"/>
      <c r="S99" s="965"/>
      <c r="T99" s="851" t="s">
        <v>2277</v>
      </c>
      <c r="U99" s="851"/>
      <c r="V99" s="851"/>
      <c r="W99" s="851"/>
      <c r="X99" s="851"/>
      <c r="Y99" s="1008"/>
      <c r="Z99" s="854" t="s">
        <v>680</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2278</v>
      </c>
      <c r="P100" s="965"/>
      <c r="Q100" s="965"/>
      <c r="R100" s="965"/>
      <c r="S100" s="965"/>
      <c r="T100" s="851" t="s">
        <v>2279</v>
      </c>
      <c r="U100" s="851"/>
      <c r="V100" s="851"/>
      <c r="W100" s="851"/>
      <c r="X100" s="851"/>
      <c r="Y100" s="1008"/>
      <c r="Z100" s="854" t="s">
        <v>680</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2280</v>
      </c>
      <c r="P101" s="965"/>
      <c r="Q101" s="965"/>
      <c r="R101" s="965"/>
      <c r="S101" s="965"/>
      <c r="T101" s="851" t="s">
        <v>2281</v>
      </c>
      <c r="U101" s="851"/>
      <c r="V101" s="851"/>
      <c r="W101" s="851"/>
      <c r="X101" s="851"/>
      <c r="Y101" s="1008"/>
      <c r="Z101" s="854" t="s">
        <v>680</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1713</v>
      </c>
      <c r="B148" s="853"/>
      <c r="C148" s="851" t="s">
        <v>2282</v>
      </c>
      <c r="D148" s="851" t="s">
        <v>1615</v>
      </c>
      <c r="E148" s="851" t="s">
        <v>1715</v>
      </c>
      <c r="F148" s="851" t="s">
        <v>2283</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2284</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2285</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1717</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1720</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1725</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33283-602F-C425-189B-0.923B46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2286</v>
      </c>
      <c r="M5" s="2611"/>
      <c r="N5" s="2611"/>
      <c r="O5" s="2611"/>
      <c r="P5" s="2611"/>
      <c r="Q5" s="2611"/>
      <c r="R5" s="2611"/>
      <c r="S5" s="2611"/>
      <c r="T5" s="2611"/>
      <c r="U5" s="2611"/>
      <c r="V5" s="1251"/>
      <c r="AD5" s="1163">
        <v>64</v>
      </c>
    </row>
    <row customHeight="1" ht="14.699999999999998">
      <c r="J6" s="384"/>
      <c r="K6" s="384"/>
      <c r="L6" s="2612" t="str">
        <f>IF(org=0,"Не определено",org)</f>
        <v>АО "ТЭК СПБ"</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Комитет по тарифам Санкт-Петербурга</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463</v>
      </c>
      <c r="N9" s="312"/>
      <c r="O9" s="2259" t="str">
        <f>IF(TITLE_DATE_CHANGE_PERIOD="",IF(TITLE_DATE_PR="","",TITLE_DATE_PR),TITLE_DATE_CHANGE_PERIOD)</f>
        <v>46023</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464</v>
      </c>
      <c r="N10" s="312"/>
      <c r="O10" s="2259" t="str">
        <f>IF(TITLE_NUMBER_PR_CHANGE="",IF(TITLE_NUMBER_PR="","",TITLE_NUMBER_PR),TITLE_NUMBER_PR_CHANGE)</f>
        <v>266-р</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44</v>
      </c>
      <c r="N11" s="312"/>
      <c r="O11" s="2259" t="str">
        <f>IF(TITLE_IST_PUB_CHANGE="",IF(TITLE_IST_PUB="","",TITLE_IST_PUB),TITLE_IST_PUB_CHANGE)</f>
        <v>https://tarifspb.ru/tariffs/document/2287/
Официальный сайт Комитета по тарифам Санкт-Петербурга в сети интернет</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467</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343</v>
      </c>
      <c r="M14" s="2135"/>
      <c r="N14" s="2135"/>
      <c r="O14" s="2135"/>
      <c r="P14" s="2135"/>
      <c r="Q14" s="2135"/>
      <c r="R14" s="2135"/>
      <c r="S14" s="2135"/>
      <c r="T14" s="2135"/>
      <c r="U14" s="2135"/>
      <c r="V14" s="2135"/>
      <c r="W14" s="2135"/>
      <c r="X14" s="2135" t="s">
        <v>344</v>
      </c>
      <c r="AD14" s="1163">
        <v>14</v>
      </c>
    </row>
    <row customHeight="1" ht="14.699999999999998">
      <c r="J15" s="384"/>
      <c r="K15" s="384"/>
      <c r="L15" s="2281" t="s">
        <v>92</v>
      </c>
      <c r="M15" s="2217" t="s">
        <v>468</v>
      </c>
      <c r="N15" s="309"/>
      <c r="O15" s="2282" t="s">
        <v>2287</v>
      </c>
      <c r="P15" s="2283"/>
      <c r="Q15" s="2283"/>
      <c r="R15" s="2283"/>
      <c r="S15" s="2283"/>
      <c r="T15" s="2283"/>
      <c r="U15" s="2284"/>
      <c r="V15" s="2285" t="s">
        <v>470</v>
      </c>
      <c r="W15" s="2288" t="s">
        <v>1203</v>
      </c>
      <c r="X15" s="2135"/>
      <c r="AD15" s="1163">
        <v>14</v>
      </c>
    </row>
    <row customHeight="1" ht="35.699999999999996">
      <c r="J16" s="384"/>
      <c r="K16" s="384"/>
      <c r="L16" s="2281"/>
      <c r="M16" s="2217"/>
      <c r="N16" s="1039"/>
      <c r="O16" s="2268" t="s">
        <v>473</v>
      </c>
      <c r="P16" s="2268" t="s">
        <v>474</v>
      </c>
      <c r="Q16" s="2270" t="s">
        <v>475</v>
      </c>
      <c r="R16" s="2271"/>
      <c r="S16" s="2270" t="s">
        <v>488</v>
      </c>
      <c r="T16" s="2277"/>
      <c r="U16" s="2271"/>
      <c r="V16" s="2286"/>
      <c r="W16" s="2289"/>
      <c r="X16" s="2135"/>
      <c r="AD16" s="1163">
        <v>34</v>
      </c>
    </row>
    <row customHeight="1" ht="35.699999999999996">
      <c r="A17" s="1378" t="s">
        <v>138</v>
      </c>
      <c r="B17" s="1378" t="s">
        <v>139</v>
      </c>
      <c r="C17" s="1378" t="s">
        <v>140</v>
      </c>
      <c r="D17" s="1378" t="s">
        <v>141</v>
      </c>
      <c r="E17" s="1378"/>
      <c r="J17" s="384"/>
      <c r="K17" s="384"/>
      <c r="L17" s="2281"/>
      <c r="M17" s="2217"/>
      <c r="N17" s="310"/>
      <c r="O17" s="2269"/>
      <c r="P17" s="2269"/>
      <c r="Q17" s="1230" t="s">
        <v>484</v>
      </c>
      <c r="R17" s="1230" t="s">
        <v>485</v>
      </c>
      <c r="S17" s="1300" t="s">
        <v>486</v>
      </c>
      <c r="T17" s="2278" t="s">
        <v>487</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113</v>
      </c>
      <c r="M18" s="1263" t="s">
        <v>114</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204</v>
      </c>
      <c r="B19" s="1371" t="s">
        <v>205</v>
      </c>
      <c r="C19" s="1371" t="s">
        <v>206</v>
      </c>
      <c r="D19" s="1371" t="s">
        <v>207</v>
      </c>
      <c r="E19" s="1371"/>
      <c r="F19" s="1373"/>
      <c r="G19" s="1373"/>
      <c r="H19" s="1373"/>
      <c r="I19" s="369"/>
      <c r="J19" s="368"/>
      <c r="K19" s="363"/>
      <c r="L19" s="1301">
        <f>INDEX(PT_DIFFERENTIATION_NUM_NTAR,MATCH(A19,PT_DIFFERENTIATION_NTAR_ID,0))</f>
        <v>1</v>
      </c>
      <c r="M19" s="306" t="s">
        <v>127</v>
      </c>
      <c r="N19" s="308"/>
      <c r="O19" s="2614" t="str">
        <f>INDEX(PT_DIFFERENTIATION_NTAR,MATCH(A19,PT_DIFFERENTIATION_NTAR_ID,0))</f>
        <v>Тарифы на теплоноситель, поставляемый АО "ТЭК СПб" потребителям, расположенным на территории Санкт-Петербурга.
</v>
      </c>
      <c r="P19" s="2614"/>
      <c r="Q19" s="2614"/>
      <c r="R19" s="2614"/>
      <c r="S19" s="2614"/>
      <c r="T19" s="2614"/>
      <c r="U19" s="2614"/>
      <c r="V19" s="2614"/>
      <c r="W19" s="2614"/>
      <c r="X19" s="1266" t="s">
        <v>439</v>
      </c>
      <c r="Z19" s="508"/>
      <c r="AA19" s="508" t="str">
        <f>IF(M19="","",M19)</f>
        <v>Наименование тарифа</v>
      </c>
      <c r="AB19" s="508"/>
      <c r="AC19" s="508"/>
      <c r="AD19" s="1163">
        <v>20</v>
      </c>
    </row>
    <row customHeight="1" ht="21">
      <c r="A20" s="1371" t="s">
        <v>204</v>
      </c>
      <c r="B20" s="1371" t="s">
        <v>205</v>
      </c>
      <c r="C20" s="1371" t="s">
        <v>206</v>
      </c>
      <c r="D20" s="1371" t="s">
        <v>207</v>
      </c>
      <c r="E20" s="1371"/>
      <c r="F20" s="1373"/>
      <c r="G20" s="1373"/>
      <c r="H20" s="1373"/>
      <c r="I20" s="1298"/>
      <c r="J20" s="360"/>
      <c r="K20" s="361"/>
      <c r="L20" s="1301" t="str">
        <f>INDEX(PT_DIFFERENTIATION_NUM_TER,MATCH(B19,PT_DIFFERENTIATION_TER_ID,0))</f>
        <v>1.1</v>
      </c>
      <c r="M20" s="316" t="s">
        <v>440</v>
      </c>
      <c r="N20" s="308"/>
      <c r="O20" s="2614" t="str">
        <f>INDEX(PT_DIFFERENTIATION_TER,MATCH(B19,PT_DIFFERENTIATION_TER_ID,0))</f>
        <v>без дифференциации</v>
      </c>
      <c r="P20" s="2614"/>
      <c r="Q20" s="2614"/>
      <c r="R20" s="2614"/>
      <c r="S20" s="2614"/>
      <c r="T20" s="2614"/>
      <c r="U20" s="2614"/>
      <c r="V20" s="2614"/>
      <c r="W20" s="2614"/>
      <c r="X20" s="1266" t="s">
        <v>441</v>
      </c>
      <c r="Z20" s="508"/>
      <c r="AA20" s="508" t="str">
        <f>IF(M20="","",M20)</f>
        <v>Территория действия тарифа</v>
      </c>
      <c r="AB20" s="508"/>
      <c r="AC20" s="508"/>
      <c r="AD20" s="1163">
        <v>20</v>
      </c>
    </row>
    <row customHeight="1" ht="24">
      <c r="A21" s="1371" t="s">
        <v>204</v>
      </c>
      <c r="B21" s="1371" t="s">
        <v>205</v>
      </c>
      <c r="C21" s="1371" t="s">
        <v>206</v>
      </c>
      <c r="D21" s="1371" t="s">
        <v>207</v>
      </c>
      <c r="E21" s="1371"/>
      <c r="F21" s="1373"/>
      <c r="G21" s="1373"/>
      <c r="H21" s="1373"/>
      <c r="I21" s="362"/>
      <c r="J21" s="360"/>
      <c r="K21" s="361"/>
      <c r="L21" s="1301" t="str">
        <f>INDEX(PT_DIFFERENTIATION_NUM_CS,MATCH(C19,PT_DIFFERENTIATION_CS_ID,0))</f>
        <v>1.1.1</v>
      </c>
      <c r="M21" s="317" t="s">
        <v>442</v>
      </c>
      <c r="N21" s="308"/>
      <c r="O21" s="2614" t="str">
        <f>INDEX(PT_DIFFERENTIATION_CS,MATCH(C19,PT_DIFFERENTIATION_CS_ID,0))</f>
        <v>без дифференциации</v>
      </c>
      <c r="P21" s="2614"/>
      <c r="Q21" s="2614"/>
      <c r="R21" s="2614"/>
      <c r="S21" s="2614"/>
      <c r="T21" s="2614"/>
      <c r="U21" s="2614"/>
      <c r="V21" s="2614"/>
      <c r="W21" s="2614"/>
      <c r="X21" s="1266" t="s">
        <v>443</v>
      </c>
      <c r="Z21" s="508"/>
      <c r="AA21" s="508" t="str">
        <f>IF(M21="","",M21)</f>
        <v>Наименование системы теплоснабжения </v>
      </c>
      <c r="AB21" s="508"/>
      <c r="AC21" s="508"/>
      <c r="AD21" s="1163">
        <v>23</v>
      </c>
    </row>
    <row customHeight="1" ht="21">
      <c r="A22" s="1371" t="s">
        <v>204</v>
      </c>
      <c r="B22" s="1371" t="s">
        <v>205</v>
      </c>
      <c r="C22" s="1371" t="s">
        <v>206</v>
      </c>
      <c r="D22" s="1371" t="s">
        <v>207</v>
      </c>
      <c r="E22" s="1371"/>
      <c r="F22" s="1373"/>
      <c r="G22" s="1373"/>
      <c r="H22" s="1373"/>
      <c r="I22" s="362"/>
      <c r="J22" s="360"/>
      <c r="K22" s="361"/>
      <c r="L22" s="1301" t="str">
        <f>INDEX(PT_DIFFERENTIATION_NUM_IST_TE,MATCH(D19,PT_DIFFERENTIATION_IST_TE_ID,0))</f>
        <v>1.1.1.1</v>
      </c>
      <c r="M22" s="318" t="s">
        <v>444</v>
      </c>
      <c r="N22" s="308"/>
      <c r="O22" s="2614" t="str">
        <f>INDEX(PT_DIFFERENTIATION_IST_TE,MATCH(D19,PT_DIFFERENTIATION_IST_TE_ID,0))</f>
        <v>без дифференциации</v>
      </c>
      <c r="P22" s="2614"/>
      <c r="Q22" s="2614"/>
      <c r="R22" s="2614"/>
      <c r="S22" s="2614"/>
      <c r="T22" s="2614"/>
      <c r="U22" s="2614"/>
      <c r="V22" s="2614"/>
      <c r="W22" s="2614"/>
      <c r="X22" s="1266" t="s">
        <v>445</v>
      </c>
      <c r="Z22" s="508"/>
      <c r="AA22" s="508" t="str">
        <f>IF(M22="","",M22)</f>
        <v>Источник тепловой энергии  </v>
      </c>
      <c r="AB22" s="508"/>
      <c r="AC22" s="508"/>
      <c r="AD22" s="1163">
        <v>20</v>
      </c>
    </row>
    <row customHeight="1" ht="96.75">
      <c r="A23" s="1371" t="s">
        <v>204</v>
      </c>
      <c r="B23" s="1371" t="s">
        <v>205</v>
      </c>
      <c r="C23" s="1371" t="s">
        <v>206</v>
      </c>
      <c r="D23" s="1371" t="s">
        <v>207</v>
      </c>
      <c r="E23" s="1371"/>
      <c r="F23" s="2615" t="str">
        <f>L22&amp;".1"</f>
        <v>1.1.1.1.1</v>
      </c>
      <c r="I23" s="2265">
        <v>1</v>
      </c>
      <c r="J23" s="1299"/>
      <c r="K23" s="364"/>
      <c r="L23" s="1301" t="str">
        <f>$F$23</f>
        <v>1.1.1.1.1</v>
      </c>
      <c r="M23" s="293" t="s">
        <v>447</v>
      </c>
      <c r="N23" s="308"/>
      <c r="O23" s="2313"/>
      <c r="P23" s="2313"/>
      <c r="Q23" s="2313"/>
      <c r="R23" s="2313"/>
      <c r="S23" s="2313"/>
      <c r="T23" s="2313"/>
      <c r="U23" s="2313"/>
      <c r="V23" s="2313"/>
      <c r="W23" s="2313"/>
      <c r="X23" s="1266" t="s">
        <v>448</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204</v>
      </c>
      <c r="B24" s="1371" t="s">
        <v>205</v>
      </c>
      <c r="C24" s="1371" t="s">
        <v>206</v>
      </c>
      <c r="D24" s="1371" t="s">
        <v>207</v>
      </c>
      <c r="E24" s="1371"/>
      <c r="F24" s="2615"/>
      <c r="G24" s="2225" t="str">
        <f>F23&amp;".1"</f>
        <v>1.1.1.1.1.1</v>
      </c>
      <c r="I24" s="2265"/>
      <c r="J24" s="2265">
        <v>1</v>
      </c>
      <c r="K24" s="365"/>
      <c r="L24" s="1301" t="str">
        <f>$G$24</f>
        <v>1.1.1.1.1.1</v>
      </c>
      <c r="M24" s="294" t="s">
        <v>450</v>
      </c>
      <c r="N24" s="308"/>
      <c r="O24" s="2253"/>
      <c r="P24" s="2254"/>
      <c r="Q24" s="2254"/>
      <c r="R24" s="2254"/>
      <c r="S24" s="2254"/>
      <c r="T24" s="2254"/>
      <c r="U24" s="2254"/>
      <c r="V24" s="2254"/>
      <c r="W24" s="2255"/>
      <c r="X24" s="1266" t="s">
        <v>451</v>
      </c>
      <c r="Z24" s="508"/>
      <c r="AA24" s="508" t="str">
        <f>IF(M24="","",M24)</f>
        <v>Группа потребителей</v>
      </c>
      <c r="AB24" s="508"/>
      <c r="AC24" s="508"/>
      <c r="AD24" s="1163">
        <v>82</v>
      </c>
    </row>
    <row customHeight="1" ht="11.549999999999999">
      <c r="A25" s="1371" t="s">
        <v>204</v>
      </c>
      <c r="B25" s="1371" t="s">
        <v>205</v>
      </c>
      <c r="C25" s="1371" t="s">
        <v>206</v>
      </c>
      <c r="D25" s="1371" t="s">
        <v>207</v>
      </c>
      <c r="E25" s="1371"/>
      <c r="F25" s="2615"/>
      <c r="G25" s="2225"/>
      <c r="H25" s="2225" t="str">
        <f>G24&amp;".1"</f>
        <v>1.1.1.1.1.1.1</v>
      </c>
      <c r="I25" s="2265"/>
      <c r="J25" s="2265"/>
      <c r="K25" s="365">
        <v>1</v>
      </c>
      <c r="L25" s="1301" t="str">
        <f>$H$25</f>
        <v>1.1.1.1.1.1.1</v>
      </c>
      <c r="M25" s="1355"/>
      <c r="N25" s="308"/>
      <c r="O25" s="759"/>
      <c r="P25" s="333"/>
      <c r="Q25" s="759"/>
      <c r="R25" s="1265"/>
      <c r="S25" s="2610"/>
      <c r="T25" s="2115" t="s">
        <v>65</v>
      </c>
      <c r="U25" s="2610"/>
      <c r="V25" s="2115" t="s">
        <v>19</v>
      </c>
      <c r="W25" s="333"/>
      <c r="X25" s="2261" t="s">
        <v>453</v>
      </c>
      <c r="Y25" s="519">
        <f>STRCHECKDATE(O26:W26)</f>
      </c>
      <c r="Z25" s="508"/>
      <c r="AA25" s="508" t="str">
        <f>IF(M25="","",M25)</f>
        <v/>
      </c>
      <c r="AB25" s="508"/>
      <c r="AC25" s="508"/>
      <c r="AD25" s="1163">
        <v>11</v>
      </c>
    </row>
    <row customHeight="1" ht="11.549999999999999">
      <c r="A26" s="1371" t="s">
        <v>204</v>
      </c>
      <c r="B26" s="1371" t="s">
        <v>205</v>
      </c>
      <c r="C26" s="1371" t="s">
        <v>206</v>
      </c>
      <c r="D26" s="1371" t="s">
        <v>207</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204</v>
      </c>
      <c r="B27" s="1371" t="s">
        <v>205</v>
      </c>
      <c r="C27" s="1371" t="s">
        <v>206</v>
      </c>
      <c r="D27" s="1371" t="s">
        <v>207</v>
      </c>
      <c r="E27" s="1371"/>
      <c r="F27" s="2615"/>
      <c r="G27" s="2225"/>
      <c r="I27" s="2265"/>
      <c r="J27" s="2265"/>
      <c r="K27" s="364"/>
      <c r="L27" s="1286"/>
      <c r="M27" s="296" t="s">
        <v>454</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204</v>
      </c>
      <c r="B28" s="1371" t="s">
        <v>205</v>
      </c>
      <c r="C28" s="1371" t="s">
        <v>206</v>
      </c>
      <c r="D28" s="1371" t="s">
        <v>207</v>
      </c>
      <c r="E28" s="1371"/>
      <c r="F28" s="2615"/>
      <c r="I28" s="2265"/>
      <c r="J28" s="1299"/>
      <c r="K28" s="364"/>
      <c r="L28" s="1286"/>
      <c r="M28" s="295" t="s">
        <v>455</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204</v>
      </c>
      <c r="B29" s="1371" t="s">
        <v>205</v>
      </c>
      <c r="C29" s="1371" t="s">
        <v>206</v>
      </c>
      <c r="D29" s="1371" t="s">
        <v>207</v>
      </c>
      <c r="E29" s="1371"/>
      <c r="F29" s="1373"/>
      <c r="G29" s="1373"/>
      <c r="H29" s="545"/>
      <c r="I29" s="368"/>
      <c r="J29" s="383"/>
      <c r="K29" s="363"/>
      <c r="L29" s="1286"/>
      <c r="M29" s="373" t="s">
        <v>456</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204</v>
      </c>
      <c r="B30" s="1371" t="s">
        <v>205</v>
      </c>
      <c r="C30" s="1371" t="s">
        <v>206</v>
      </c>
      <c r="D30" s="1371"/>
      <c r="E30" s="1371" t="s">
        <v>635</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204</v>
      </c>
      <c r="B31" s="1371" t="s">
        <v>205</v>
      </c>
      <c r="C31" s="1371"/>
      <c r="D31" s="1371"/>
      <c r="E31" s="1371" t="s">
        <v>2288</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2289</v>
      </c>
      <c r="B32" s="1371"/>
      <c r="C32" s="1371"/>
      <c r="D32" s="1371"/>
      <c r="E32" s="1371" t="s">
        <v>108</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198</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852</v>
      </c>
      <c r="M35" s="2293" t="s">
        <v>2290</v>
      </c>
      <c r="N35" s="2293"/>
      <c r="O35" s="2293"/>
      <c r="P35" s="2293"/>
      <c r="Q35" s="2293"/>
      <c r="R35" s="2293"/>
      <c r="S35" s="2293"/>
      <c r="T35" s="2293"/>
      <c r="U35" s="2293"/>
      <c r="V35" s="2293"/>
      <c r="W35" s="2293"/>
      <c r="X35" s="2293"/>
      <c r="AD35" s="1163">
        <v>27</v>
      </c>
    </row>
    <row customHeight="1" ht="109.19999999999999">
      <c r="H36" s="545"/>
      <c r="I36" s="1311"/>
      <c r="M36" s="2293" t="s">
        <v>2291</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86</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44628-ED69-7B8F-1221-0.F2C044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3072A-32F2-8693-FF89-0.62D047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A0DF-03D6-A413-D15C-0.62EF4E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C9CF8-98D5-6CDA-B6B4-0.18663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9B105-4784-96D9-CB17-0.DFFCD6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E25D9-376A-756F-6359-0.365B4AE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342</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АО "ТЭК СПБ"</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343</v>
      </c>
      <c r="E8" s="2213"/>
      <c r="F8" s="2213"/>
      <c r="G8" s="2216" t="s">
        <v>344</v>
      </c>
      <c r="J8" s="463">
        <v>11</v>
      </c>
    </row>
    <row customHeight="1" ht="11.549999999999999">
      <c r="A9" s="465"/>
      <c r="B9" s="510"/>
      <c r="C9" s="465"/>
      <c r="D9" s="480" t="s">
        <v>92</v>
      </c>
      <c r="E9" s="454" t="s">
        <v>345</v>
      </c>
      <c r="F9" s="454" t="s">
        <v>346</v>
      </c>
      <c r="G9" s="2217"/>
      <c r="J9" s="463">
        <v>11</v>
      </c>
    </row>
    <row customHeight="1" ht="12" hidden="1">
      <c r="A10" s="465"/>
      <c r="B10" s="510"/>
      <c r="C10" s="465"/>
      <c r="D10" s="472"/>
      <c r="E10" s="472"/>
      <c r="F10" s="472"/>
      <c r="G10" s="472"/>
      <c r="J10" s="463">
        <v>0</v>
      </c>
    </row>
    <row customHeight="1" ht="22.5" hidden="1">
      <c r="A11" s="465"/>
      <c r="B11" s="510"/>
      <c r="C11" s="465"/>
      <c r="D11" s="1017" t="s">
        <v>113</v>
      </c>
      <c r="E11" s="1020" t="s">
        <v>347</v>
      </c>
      <c r="F11" s="1019" t="str">
        <f>IF(region_name="","",region_name)</f>
        <v>г.Санкт-Петербург</v>
      </c>
      <c r="G11" s="1020" t="s">
        <v>348</v>
      </c>
      <c r="H11" s="483"/>
      <c r="J11" s="463">
        <v>0</v>
      </c>
    </row>
    <row customHeight="1" ht="22.5" hidden="1">
      <c r="A12" s="465"/>
      <c r="B12" s="510"/>
      <c r="C12" s="465"/>
      <c r="D12" s="453" t="s">
        <v>113</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349</v>
      </c>
      <c r="G12" s="482"/>
      <c r="H12" s="483"/>
      <c r="J12" s="463">
        <v>0</v>
      </c>
    </row>
    <row customHeight="1" ht="23.25">
      <c r="A13" s="465"/>
      <c r="B13" s="510"/>
      <c r="C13" s="465"/>
      <c r="D13" s="453" t="s">
        <v>113</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350</v>
      </c>
      <c r="E14" s="1018" t="s">
        <v>351</v>
      </c>
      <c r="F14" s="1019" t="str">
        <f>IF(inn="","",inn)</f>
        <v>7838129301</v>
      </c>
      <c r="G14" s="1020" t="s">
        <v>352</v>
      </c>
      <c r="H14" s="483"/>
      <c r="J14" s="463">
        <v>0</v>
      </c>
    </row>
    <row customHeight="1" ht="22.5" hidden="1">
      <c r="A15" s="465"/>
      <c r="B15" s="510"/>
      <c r="C15" s="465"/>
      <c r="D15" s="1017" t="s">
        <v>353</v>
      </c>
      <c r="E15" s="1018" t="s">
        <v>354</v>
      </c>
      <c r="F15" s="1019" t="str">
        <f>IF(kpp="","",kpp)</f>
        <v>783801001</v>
      </c>
      <c r="G15" s="1020" t="s">
        <v>355</v>
      </c>
      <c r="H15" s="483"/>
      <c r="J15" s="463">
        <v>0</v>
      </c>
    </row>
    <row customHeight="1" ht="39">
      <c r="A16" s="465"/>
      <c r="B16" s="510"/>
      <c r="C16" s="465"/>
      <c r="D16" s="453" t="s">
        <v>114</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94</v>
      </c>
      <c r="E17" s="450" t="str">
        <f>"Дата присвоения ОГРН"&amp;IF(TEMPLATE_SPHERE="TKO",""," (ОГРНИП)")</f>
        <v>Дата присвоения ОГРН (ОГРНИП)</v>
      </c>
      <c r="F17" s="1740" t="s">
        <v>28</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95</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356</v>
      </c>
      <c r="B19" s="510"/>
      <c r="C19" s="2221"/>
      <c r="D19" s="453" t="str">
        <f>A19</f>
        <v>5.1</v>
      </c>
      <c r="E19" s="450" t="s">
        <v>357</v>
      </c>
      <c r="F19" s="451" t="s">
        <v>349</v>
      </c>
      <c r="G19" s="452" t="s">
        <v>358</v>
      </c>
      <c r="H19" s="483"/>
      <c r="I19" s="860"/>
      <c r="J19" s="463">
        <v>0</v>
      </c>
    </row>
    <row customHeight="1" ht="24" hidden="1">
      <c r="A20" s="2210"/>
      <c r="B20" s="510"/>
      <c r="C20" s="2221"/>
      <c r="D20" s="448" t="str">
        <f>D19&amp;".1"</f>
        <v>5.1.1</v>
      </c>
      <c r="E20" s="447" t="s">
        <v>359</v>
      </c>
      <c r="F20" s="889" t="s">
        <v>28</v>
      </c>
      <c r="G20" s="482"/>
      <c r="H20" s="483"/>
      <c r="I20" s="860"/>
      <c r="J20" s="463">
        <v>0</v>
      </c>
    </row>
    <row customHeight="1" ht="22.5" hidden="1">
      <c r="A21" s="2210"/>
      <c r="B21" s="510"/>
      <c r="C21" s="2221"/>
      <c r="D21" s="448" t="str">
        <f>D19&amp;".2"</f>
        <v>5.1.2</v>
      </c>
      <c r="E21" s="447" t="s">
        <v>360</v>
      </c>
      <c r="F21" s="1741" t="s">
        <v>28</v>
      </c>
      <c r="G21" s="452" t="s">
        <v>361</v>
      </c>
      <c r="H21" s="483"/>
      <c r="I21" s="860"/>
      <c r="J21" s="463">
        <v>0</v>
      </c>
    </row>
    <row customHeight="1" ht="22.5" hidden="1">
      <c r="A22" s="2210"/>
      <c r="B22" s="510"/>
      <c r="C22" s="2221"/>
      <c r="D22" s="448" t="str">
        <f>D19&amp;".3"</f>
        <v>5.1.3</v>
      </c>
      <c r="E22" s="447" t="s">
        <v>362</v>
      </c>
      <c r="F22" s="889" t="s">
        <v>28</v>
      </c>
      <c r="G22" s="482"/>
      <c r="H22" s="483"/>
      <c r="I22" s="860"/>
      <c r="J22" s="463">
        <v>0</v>
      </c>
    </row>
    <row customHeight="1" ht="22.5" hidden="1">
      <c r="A23" s="2210"/>
      <c r="B23" s="510"/>
      <c r="C23" s="2221"/>
      <c r="D23" s="448" t="str">
        <f>D19&amp;".4"</f>
        <v>5.1.4</v>
      </c>
      <c r="E23" s="447" t="s">
        <v>363</v>
      </c>
      <c r="F23" s="889" t="s">
        <v>28</v>
      </c>
      <c r="G23" s="452" t="s">
        <v>364</v>
      </c>
      <c r="H23" s="483"/>
      <c r="I23" s="860"/>
      <c r="J23" s="463">
        <v>0</v>
      </c>
    </row>
    <row customHeight="1" ht="22.5" hidden="1">
      <c r="A24" s="1986"/>
      <c r="B24" s="510"/>
      <c r="C24" s="500"/>
      <c r="D24" s="475"/>
      <c r="E24" s="1176" t="s">
        <v>365</v>
      </c>
      <c r="F24" s="476"/>
      <c r="G24" s="477"/>
      <c r="H24" s="483"/>
      <c r="I24" s="860"/>
      <c r="J24" s="463">
        <v>0</v>
      </c>
    </row>
    <row s="509" customFormat="1" customHeight="1" ht="24.75" hidden="1">
      <c r="A25" s="465"/>
      <c r="B25" s="510"/>
      <c r="C25" s="510"/>
      <c r="D25" s="1014" t="s">
        <v>94</v>
      </c>
      <c r="E25" s="1016" t="s">
        <v>366</v>
      </c>
      <c r="F25" s="1021" t="s">
        <v>349</v>
      </c>
      <c r="G25" s="1016"/>
      <c r="J25" s="509">
        <v>0</v>
      </c>
    </row>
    <row s="509" customFormat="1" customHeight="1" ht="11.25" hidden="1">
      <c r="A26" s="465"/>
      <c r="B26" s="510"/>
      <c r="C26" s="510"/>
      <c r="D26" s="1014" t="s">
        <v>367</v>
      </c>
      <c r="E26" s="1015" t="s">
        <v>368</v>
      </c>
      <c r="F26" s="1021" t="s">
        <v>349</v>
      </c>
      <c r="G26" s="1016"/>
      <c r="J26" s="509">
        <v>0</v>
      </c>
    </row>
    <row s="509" customFormat="1" customHeight="1" ht="11.25" hidden="1">
      <c r="A27" s="465"/>
      <c r="B27" s="510"/>
      <c r="C27" s="510"/>
      <c r="D27" s="1014" t="s">
        <v>369</v>
      </c>
      <c r="E27" s="1022" t="s">
        <v>370</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371</v>
      </c>
      <c r="E28" s="1022" t="s">
        <v>372</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373</v>
      </c>
      <c r="E29" s="1022" t="s">
        <v>374</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375</v>
      </c>
      <c r="E30" s="1015" t="s">
        <v>376</v>
      </c>
      <c r="F30" s="1023"/>
      <c r="G30" s="1016"/>
      <c r="J30" s="509">
        <v>0</v>
      </c>
    </row>
    <row s="509" customFormat="1" customHeight="1" ht="11.25" hidden="1">
      <c r="A31" s="465"/>
      <c r="B31" s="510"/>
      <c r="C31" s="510"/>
      <c r="D31" s="1014" t="s">
        <v>377</v>
      </c>
      <c r="E31" s="1015" t="s">
        <v>378</v>
      </c>
      <c r="F31" s="1023"/>
      <c r="G31" s="1016"/>
      <c r="J31" s="509">
        <v>0</v>
      </c>
    </row>
    <row s="509" customFormat="1" customHeight="1" ht="11.25" hidden="1">
      <c r="A32" s="465"/>
      <c r="B32" s="510"/>
      <c r="C32" s="510"/>
      <c r="D32" s="1014" t="s">
        <v>379</v>
      </c>
      <c r="E32" s="1015" t="s">
        <v>380</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349</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381</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381</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349</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382</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383</v>
      </c>
      <c r="H44" s="483"/>
      <c r="J44" s="463">
        <v>22</v>
      </c>
    </row>
    <row customHeight="1" ht="23.25">
      <c r="A45" s="465"/>
      <c r="B45" s="510"/>
      <c r="C45" s="465"/>
      <c r="D45" s="448">
        <f>D44+1</f>
        <v>12</v>
      </c>
      <c r="E45" s="446" t="s">
        <v>384</v>
      </c>
      <c r="F45" s="451" t="s">
        <v>349</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385</v>
      </c>
      <c r="H46" s="483"/>
      <c r="J46" s="463">
        <v>23</v>
      </c>
    </row>
    <row customHeight="1" ht="24">
      <c r="A47" s="2210"/>
      <c r="B47" s="510"/>
      <c r="C47" s="500"/>
      <c r="D47" s="448" t="str">
        <f>D45&amp;".2"</f>
        <v>12.2</v>
      </c>
      <c r="E47" s="450" t="s">
        <v>386</v>
      </c>
      <c r="F47" s="498"/>
      <c r="G47" s="445" t="s">
        <v>387</v>
      </c>
      <c r="H47" s="483"/>
      <c r="J47" s="463">
        <v>23</v>
      </c>
    </row>
    <row customHeight="1" ht="24">
      <c r="A48" s="2210"/>
      <c r="B48" s="510"/>
      <c r="C48" s="500"/>
      <c r="D48" s="448" t="str">
        <f>D45&amp;".3"</f>
        <v>12.3</v>
      </c>
      <c r="E48" s="450" t="s">
        <v>388</v>
      </c>
      <c r="F48" s="498"/>
      <c r="G48" s="445" t="s">
        <v>389</v>
      </c>
      <c r="H48" s="483"/>
      <c r="J48" s="463">
        <v>23</v>
      </c>
    </row>
    <row customHeight="1" ht="24">
      <c r="A49" s="2210"/>
      <c r="B49" s="510"/>
      <c r="C49" s="500"/>
      <c r="D49" s="448" t="str">
        <f>IF(TEMPLATE_SPHERE="TKO",D45&amp;".0",D45&amp;".4")</f>
        <v>12.4</v>
      </c>
      <c r="E49" s="444" t="s">
        <v>390</v>
      </c>
      <c r="F49" s="1693"/>
      <c r="G49" s="1770" t="s">
        <v>391</v>
      </c>
      <c r="H49" s="483"/>
      <c r="J49" s="463">
        <v>23</v>
      </c>
    </row>
    <row customHeight="1" ht="24">
      <c r="A50" s="465"/>
      <c r="B50" s="510"/>
      <c r="C50" s="465"/>
      <c r="D50" s="475"/>
      <c r="E50" s="423" t="s">
        <v>392</v>
      </c>
      <c r="F50" s="476"/>
      <c r="G50" s="1770" t="s">
        <v>393</v>
      </c>
      <c r="H50" s="484"/>
      <c r="J50" s="463">
        <v>23</v>
      </c>
    </row>
    <row customHeight="1" ht="24">
      <c r="A51" s="866"/>
      <c r="B51" s="510"/>
      <c r="C51" s="500"/>
      <c r="D51" s="448">
        <f>D45+1</f>
        <v>13</v>
      </c>
      <c r="E51" s="536" t="s">
        <v>394</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86</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6981A-1716-2917-36DA-0.A06F57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3A5C6-8AC4-5269-A93F-0.6CA15E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8E9C3-4D19-580A-712B-0.C15FAAA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EE9E4-809E-78EF-FBF6-0.AB383458}"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2292</v>
      </c>
      <c r="B1" s="2624" t="s">
        <v>2293</v>
      </c>
      <c r="C1" s="2625" t="s">
        <v>2294</v>
      </c>
      <c r="D1" s="2626"/>
      <c r="E1" s="844" t="s">
        <v>2295</v>
      </c>
    </row>
    <row customHeight="1" ht="11.25">
      <c r="A2" s="2627"/>
      <c r="B2" s="773" t="s">
        <v>26</v>
      </c>
      <c r="C2" s="761"/>
      <c r="D2" s="772"/>
      <c r="E2" s="844"/>
    </row>
    <row customHeight="1" ht="11.25">
      <c r="A3" s="2628"/>
      <c r="B3" s="2629" t="s">
        <v>33</v>
      </c>
      <c r="C3" s="761"/>
      <c r="D3" s="772"/>
      <c r="E3" s="844"/>
    </row>
    <row customHeight="1" ht="11.25">
      <c r="A4" s="2630"/>
      <c r="B4" s="774" t="s">
        <v>1713</v>
      </c>
      <c r="C4" s="761"/>
      <c r="D4" s="772"/>
      <c r="E4" s="844"/>
    </row>
    <row customHeight="1" ht="11.25">
      <c r="A5" s="2631"/>
      <c r="B5" s="774" t="s">
        <v>1707</v>
      </c>
      <c r="C5" s="2632" t="s">
        <v>2059</v>
      </c>
      <c r="D5" s="2633" t="s">
        <v>2296</v>
      </c>
      <c r="E5" s="844"/>
    </row>
    <row s="1858" customFormat="1" customHeight="1" ht="11.25">
      <c r="A6" s="2634"/>
      <c r="B6" s="774" t="s">
        <v>1717</v>
      </c>
      <c r="C6" s="761"/>
      <c r="D6" s="772"/>
      <c r="E6" s="844"/>
    </row>
    <row customHeight="1" ht="11.25">
      <c r="A7" s="2635"/>
      <c r="B7" s="774" t="s">
        <v>1725</v>
      </c>
      <c r="C7" s="761"/>
      <c r="D7" s="772"/>
      <c r="E7" s="844"/>
    </row>
    <row customHeight="1" ht="11.25">
      <c r="A8" s="764"/>
      <c r="B8" s="774" t="s">
        <v>1720</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D0832-E9F6-8DD3-1078-0.015889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23A7C-B69B-EF31-A449-0.FC89BA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F8977-6E2C-7CD2-7EAB-0.AA1F5741}" mc:Ignorable="x14ac xr xr2 xr3">
  <sheetPr>
    <tabColor rgb="FFFFCC99"/>
  </sheetPr>
  <dimension ref="A1:I322"/>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2297</v>
      </c>
      <c r="B1" s="76" t="s">
        <v>2298</v>
      </c>
      <c r="C1" s="76" t="s">
        <v>2299</v>
      </c>
      <c r="D1" s="76" t="s">
        <v>2300</v>
      </c>
      <c r="E1" s="76" t="s">
        <v>2301</v>
      </c>
      <c r="F1" s="76" t="s">
        <v>2302</v>
      </c>
      <c r="G1" s="76" t="s">
        <v>2303</v>
      </c>
      <c r="H1" s="76" t="s">
        <v>2304</v>
      </c>
      <c r="I1" s="76" t="s">
        <v>2305</v>
      </c>
    </row>
    <row customHeight="1" ht="11.25">
      <c r="A2" s="1858" t="s">
        <v>2306</v>
      </c>
      <c r="B2" s="1858" t="s">
        <v>16</v>
      </c>
      <c r="C2" s="1858" t="s">
        <v>2307</v>
      </c>
      <c r="D2" s="1858" t="s">
        <v>2308</v>
      </c>
      <c r="E2" s="1858" t="s">
        <v>2309</v>
      </c>
      <c r="F2" s="1858" t="s">
        <v>2310</v>
      </c>
      <c r="G2" s="1858" t="s">
        <v>28</v>
      </c>
      <c r="H2" s="1858" t="s">
        <v>28</v>
      </c>
      <c r="I2" s="1858" t="s">
        <v>856</v>
      </c>
    </row>
    <row customHeight="1" ht="11.25">
      <c r="A3" s="1858" t="s">
        <v>2306</v>
      </c>
      <c r="B3" s="1858" t="s">
        <v>16</v>
      </c>
      <c r="C3" s="1858" t="s">
        <v>2311</v>
      </c>
      <c r="D3" s="1858" t="s">
        <v>2312</v>
      </c>
      <c r="E3" s="1858" t="s">
        <v>2313</v>
      </c>
      <c r="F3" s="1858" t="s">
        <v>2314</v>
      </c>
      <c r="G3" s="1858" t="s">
        <v>28</v>
      </c>
      <c r="H3" s="1858" t="s">
        <v>28</v>
      </c>
      <c r="I3" s="1858" t="s">
        <v>856</v>
      </c>
    </row>
    <row customHeight="1" ht="11.25">
      <c r="A4" s="1858" t="s">
        <v>2306</v>
      </c>
      <c r="B4" s="1858" t="s">
        <v>16</v>
      </c>
      <c r="C4" s="1858" t="s">
        <v>2315</v>
      </c>
      <c r="D4" s="1858" t="s">
        <v>2316</v>
      </c>
      <c r="E4" s="1858" t="s">
        <v>2317</v>
      </c>
      <c r="F4" s="1858" t="s">
        <v>2318</v>
      </c>
      <c r="G4" s="1858" t="s">
        <v>28</v>
      </c>
      <c r="H4" s="1858" t="s">
        <v>28</v>
      </c>
      <c r="I4" s="1858" t="s">
        <v>856</v>
      </c>
    </row>
    <row customHeight="1" ht="11.25">
      <c r="A5" s="1858" t="s">
        <v>2306</v>
      </c>
      <c r="B5" s="1858" t="s">
        <v>16</v>
      </c>
      <c r="C5" s="1858" t="s">
        <v>2319</v>
      </c>
      <c r="D5" s="1858" t="s">
        <v>2320</v>
      </c>
      <c r="E5" s="1858" t="s">
        <v>2321</v>
      </c>
      <c r="F5" s="1858" t="s">
        <v>2322</v>
      </c>
      <c r="G5" s="1858" t="s">
        <v>28</v>
      </c>
      <c r="H5" s="1858" t="s">
        <v>28</v>
      </c>
      <c r="I5" s="1858" t="s">
        <v>856</v>
      </c>
    </row>
    <row customHeight="1" ht="11.25">
      <c r="A6" s="1858" t="s">
        <v>2306</v>
      </c>
      <c r="B6" s="1858" t="s">
        <v>16</v>
      </c>
      <c r="C6" s="1858" t="s">
        <v>2323</v>
      </c>
      <c r="D6" s="1858" t="s">
        <v>2324</v>
      </c>
      <c r="E6" s="1858" t="s">
        <v>2325</v>
      </c>
      <c r="F6" s="1858" t="s">
        <v>2326</v>
      </c>
      <c r="G6" s="1858" t="s">
        <v>28</v>
      </c>
      <c r="H6" s="1858" t="s">
        <v>28</v>
      </c>
      <c r="I6" s="1858" t="s">
        <v>856</v>
      </c>
    </row>
    <row customHeight="1" ht="11.25">
      <c r="A7" s="1858" t="s">
        <v>2306</v>
      </c>
      <c r="B7" s="1858" t="s">
        <v>16</v>
      </c>
      <c r="C7" s="1858" t="s">
        <v>2327</v>
      </c>
      <c r="D7" s="1858" t="s">
        <v>2328</v>
      </c>
      <c r="E7" s="1858" t="s">
        <v>2329</v>
      </c>
      <c r="F7" s="1858" t="s">
        <v>2330</v>
      </c>
      <c r="G7" s="1858" t="s">
        <v>28</v>
      </c>
      <c r="H7" s="1858" t="s">
        <v>28</v>
      </c>
      <c r="I7" s="1858" t="s">
        <v>856</v>
      </c>
    </row>
    <row customHeight="1" ht="11.25">
      <c r="A8" s="1858" t="s">
        <v>2306</v>
      </c>
      <c r="B8" s="1858" t="s">
        <v>16</v>
      </c>
      <c r="C8" s="1858" t="s">
        <v>2331</v>
      </c>
      <c r="D8" s="1858" t="s">
        <v>2332</v>
      </c>
      <c r="E8" s="1858" t="s">
        <v>2333</v>
      </c>
      <c r="F8" s="1858" t="s">
        <v>2334</v>
      </c>
      <c r="G8" s="1858" t="s">
        <v>28</v>
      </c>
      <c r="H8" s="1858" t="s">
        <v>28</v>
      </c>
      <c r="I8" s="1858" t="s">
        <v>856</v>
      </c>
    </row>
    <row customHeight="1" ht="11.25">
      <c r="A9" s="1858" t="s">
        <v>2306</v>
      </c>
      <c r="B9" s="1858" t="s">
        <v>16</v>
      </c>
      <c r="C9" s="1858" t="s">
        <v>2335</v>
      </c>
      <c r="D9" s="1858" t="s">
        <v>2336</v>
      </c>
      <c r="E9" s="1858" t="s">
        <v>2337</v>
      </c>
      <c r="F9" s="1858" t="s">
        <v>2334</v>
      </c>
      <c r="G9" s="1858" t="s">
        <v>28</v>
      </c>
      <c r="H9" s="1858" t="s">
        <v>2338</v>
      </c>
      <c r="I9" s="1858" t="s">
        <v>856</v>
      </c>
    </row>
    <row customHeight="1" ht="11.25">
      <c r="A10" s="1858" t="s">
        <v>2306</v>
      </c>
      <c r="B10" s="1858" t="s">
        <v>16</v>
      </c>
      <c r="C10" s="1858" t="s">
        <v>2339</v>
      </c>
      <c r="D10" s="1858" t="s">
        <v>2340</v>
      </c>
      <c r="E10" s="1858" t="s">
        <v>2341</v>
      </c>
      <c r="F10" s="1858" t="s">
        <v>2342</v>
      </c>
      <c r="G10" s="1858" t="s">
        <v>28</v>
      </c>
      <c r="H10" s="1858" t="s">
        <v>28</v>
      </c>
      <c r="I10" s="1858" t="s">
        <v>856</v>
      </c>
    </row>
    <row customHeight="1" ht="11.25">
      <c r="A11" s="1858" t="s">
        <v>2306</v>
      </c>
      <c r="B11" s="1858" t="s">
        <v>16</v>
      </c>
      <c r="C11" s="1858" t="s">
        <v>2343</v>
      </c>
      <c r="D11" s="1858" t="s">
        <v>2344</v>
      </c>
      <c r="E11" s="1858" t="s">
        <v>2345</v>
      </c>
      <c r="F11" s="1858" t="s">
        <v>2310</v>
      </c>
      <c r="G11" s="1858" t="s">
        <v>28</v>
      </c>
      <c r="H11" s="1858" t="s">
        <v>28</v>
      </c>
      <c r="I11" s="1858" t="s">
        <v>856</v>
      </c>
    </row>
    <row customHeight="1" ht="11.25">
      <c r="A12" s="1858" t="s">
        <v>2306</v>
      </c>
      <c r="B12" s="1858" t="s">
        <v>16</v>
      </c>
      <c r="C12" s="1858" t="s">
        <v>2346</v>
      </c>
      <c r="D12" s="1858" t="s">
        <v>2347</v>
      </c>
      <c r="E12" s="1858" t="s">
        <v>2348</v>
      </c>
      <c r="F12" s="1858" t="s">
        <v>2349</v>
      </c>
      <c r="G12" s="1858" t="s">
        <v>2350</v>
      </c>
      <c r="H12" s="1858" t="s">
        <v>28</v>
      </c>
      <c r="I12" s="1858" t="s">
        <v>856</v>
      </c>
    </row>
    <row customHeight="1" ht="11.25">
      <c r="A13" s="1858" t="s">
        <v>2306</v>
      </c>
      <c r="B13" s="1858" t="s">
        <v>16</v>
      </c>
      <c r="C13" s="1858" t="s">
        <v>2351</v>
      </c>
      <c r="D13" s="1858" t="s">
        <v>2347</v>
      </c>
      <c r="E13" s="1858" t="s">
        <v>2348</v>
      </c>
      <c r="F13" s="1858" t="s">
        <v>2352</v>
      </c>
      <c r="G13" s="1858" t="s">
        <v>28</v>
      </c>
      <c r="H13" s="1858" t="s">
        <v>28</v>
      </c>
      <c r="I13" s="1858" t="s">
        <v>856</v>
      </c>
    </row>
    <row customHeight="1" ht="11.25">
      <c r="A14" s="1858" t="s">
        <v>2306</v>
      </c>
      <c r="B14" s="1858" t="s">
        <v>16</v>
      </c>
      <c r="C14" s="1858" t="s">
        <v>2353</v>
      </c>
      <c r="D14" s="1858" t="s">
        <v>2354</v>
      </c>
      <c r="E14" s="1858" t="s">
        <v>2355</v>
      </c>
      <c r="F14" s="1858" t="s">
        <v>2326</v>
      </c>
      <c r="G14" s="1858" t="s">
        <v>28</v>
      </c>
      <c r="H14" s="1858" t="s">
        <v>28</v>
      </c>
      <c r="I14" s="1858" t="s">
        <v>856</v>
      </c>
    </row>
    <row customHeight="1" ht="11.25">
      <c r="A15" s="1858" t="s">
        <v>2306</v>
      </c>
      <c r="B15" s="1858" t="s">
        <v>16</v>
      </c>
      <c r="C15" s="1858" t="s">
        <v>2356</v>
      </c>
      <c r="D15" s="1858" t="s">
        <v>2357</v>
      </c>
      <c r="E15" s="1858" t="s">
        <v>2358</v>
      </c>
      <c r="F15" s="1858" t="s">
        <v>2330</v>
      </c>
      <c r="G15" s="1858" t="s">
        <v>28</v>
      </c>
      <c r="H15" s="1858" t="s">
        <v>2359</v>
      </c>
      <c r="I15" s="1858" t="s">
        <v>856</v>
      </c>
    </row>
    <row customHeight="1" ht="11.25">
      <c r="A16" s="1858" t="s">
        <v>2306</v>
      </c>
      <c r="B16" s="1858" t="s">
        <v>16</v>
      </c>
      <c r="C16" s="1858" t="s">
        <v>2360</v>
      </c>
      <c r="D16" s="1858" t="s">
        <v>2361</v>
      </c>
      <c r="E16" s="1858" t="s">
        <v>2362</v>
      </c>
      <c r="F16" s="1858" t="s">
        <v>2330</v>
      </c>
      <c r="G16" s="1858" t="s">
        <v>2363</v>
      </c>
      <c r="H16" s="1858" t="s">
        <v>28</v>
      </c>
      <c r="I16" s="1858" t="s">
        <v>856</v>
      </c>
    </row>
    <row customHeight="1" ht="11.25">
      <c r="A17" s="1858" t="s">
        <v>2306</v>
      </c>
      <c r="B17" s="1858" t="s">
        <v>16</v>
      </c>
      <c r="C17" s="1858" t="s">
        <v>2364</v>
      </c>
      <c r="D17" s="1858" t="s">
        <v>2365</v>
      </c>
      <c r="E17" s="1858" t="s">
        <v>2366</v>
      </c>
      <c r="F17" s="1858" t="s">
        <v>2322</v>
      </c>
      <c r="G17" s="1858" t="s">
        <v>28</v>
      </c>
      <c r="H17" s="1858" t="s">
        <v>28</v>
      </c>
      <c r="I17" s="1858" t="s">
        <v>856</v>
      </c>
    </row>
    <row customHeight="1" ht="11.25">
      <c r="A18" s="1858" t="s">
        <v>2306</v>
      </c>
      <c r="B18" s="1858" t="s">
        <v>16</v>
      </c>
      <c r="C18" s="1858" t="s">
        <v>2367</v>
      </c>
      <c r="D18" s="1858" t="s">
        <v>2368</v>
      </c>
      <c r="E18" s="1858" t="s">
        <v>2369</v>
      </c>
      <c r="F18" s="1858" t="s">
        <v>2334</v>
      </c>
      <c r="G18" s="1858" t="s">
        <v>28</v>
      </c>
      <c r="H18" s="1858" t="s">
        <v>28</v>
      </c>
      <c r="I18" s="1858" t="s">
        <v>856</v>
      </c>
    </row>
    <row customHeight="1" ht="11.25">
      <c r="A19" s="1858" t="s">
        <v>2306</v>
      </c>
      <c r="B19" s="1858" t="s">
        <v>16</v>
      </c>
      <c r="C19" s="1858" t="s">
        <v>2370</v>
      </c>
      <c r="D19" s="1858" t="s">
        <v>2371</v>
      </c>
      <c r="E19" s="1858" t="s">
        <v>2372</v>
      </c>
      <c r="F19" s="1858" t="s">
        <v>2334</v>
      </c>
      <c r="G19" s="1858" t="s">
        <v>2373</v>
      </c>
      <c r="H19" s="1858" t="s">
        <v>28</v>
      </c>
      <c r="I19" s="1858" t="s">
        <v>856</v>
      </c>
    </row>
    <row customHeight="1" ht="11.25">
      <c r="A20" s="1858" t="s">
        <v>2306</v>
      </c>
      <c r="B20" s="1858" t="s">
        <v>16</v>
      </c>
      <c r="C20" s="1858" t="s">
        <v>2374</v>
      </c>
      <c r="D20" s="1858" t="s">
        <v>2375</v>
      </c>
      <c r="E20" s="1858" t="s">
        <v>2376</v>
      </c>
      <c r="F20" s="1858" t="s">
        <v>2318</v>
      </c>
      <c r="G20" s="1858" t="s">
        <v>28</v>
      </c>
      <c r="H20" s="1858" t="s">
        <v>28</v>
      </c>
      <c r="I20" s="1858" t="s">
        <v>856</v>
      </c>
    </row>
    <row customHeight="1" ht="11.25">
      <c r="A21" s="1858" t="s">
        <v>2306</v>
      </c>
      <c r="B21" s="1858" t="s">
        <v>16</v>
      </c>
      <c r="C21" s="1858" t="s">
        <v>2377</v>
      </c>
      <c r="D21" s="1858" t="s">
        <v>2378</v>
      </c>
      <c r="E21" s="1858" t="s">
        <v>2379</v>
      </c>
      <c r="F21" s="1858" t="s">
        <v>2380</v>
      </c>
      <c r="G21" s="1858" t="s">
        <v>28</v>
      </c>
      <c r="H21" s="1858" t="s">
        <v>28</v>
      </c>
      <c r="I21" s="1858" t="s">
        <v>856</v>
      </c>
    </row>
    <row customHeight="1" ht="11.25">
      <c r="A22" s="1858" t="s">
        <v>2306</v>
      </c>
      <c r="B22" s="1858" t="s">
        <v>16</v>
      </c>
      <c r="C22" s="1858" t="s">
        <v>2381</v>
      </c>
      <c r="D22" s="1858" t="s">
        <v>2382</v>
      </c>
      <c r="E22" s="1858" t="s">
        <v>2383</v>
      </c>
      <c r="F22" s="1858" t="s">
        <v>2384</v>
      </c>
      <c r="G22" s="1858" t="s">
        <v>28</v>
      </c>
      <c r="H22" s="1858" t="s">
        <v>28</v>
      </c>
      <c r="I22" s="1858" t="s">
        <v>856</v>
      </c>
    </row>
    <row customHeight="1" ht="11.25">
      <c r="A23" s="1858" t="s">
        <v>2306</v>
      </c>
      <c r="B23" s="1858" t="s">
        <v>16</v>
      </c>
      <c r="C23" s="1858" t="s">
        <v>2385</v>
      </c>
      <c r="D23" s="1858" t="s">
        <v>2386</v>
      </c>
      <c r="E23" s="1858" t="s">
        <v>2387</v>
      </c>
      <c r="F23" s="1858" t="s">
        <v>2322</v>
      </c>
      <c r="G23" s="1858" t="s">
        <v>28</v>
      </c>
      <c r="H23" s="1858" t="s">
        <v>28</v>
      </c>
      <c r="I23" s="1858" t="s">
        <v>856</v>
      </c>
    </row>
    <row customHeight="1" ht="11.25">
      <c r="A24" s="1858" t="s">
        <v>2306</v>
      </c>
      <c r="B24" s="1858" t="s">
        <v>16</v>
      </c>
      <c r="C24" s="1858" t="s">
        <v>2388</v>
      </c>
      <c r="D24" s="1858" t="s">
        <v>2389</v>
      </c>
      <c r="E24" s="1858" t="s">
        <v>2390</v>
      </c>
      <c r="F24" s="1858" t="s">
        <v>2391</v>
      </c>
      <c r="G24" s="1858" t="s">
        <v>28</v>
      </c>
      <c r="H24" s="1858" t="s">
        <v>28</v>
      </c>
      <c r="I24" s="1858" t="s">
        <v>856</v>
      </c>
    </row>
    <row customHeight="1" ht="11.25">
      <c r="A25" s="1858" t="s">
        <v>2306</v>
      </c>
      <c r="B25" s="1858" t="s">
        <v>16</v>
      </c>
      <c r="C25" s="1858" t="s">
        <v>2392</v>
      </c>
      <c r="D25" s="1858" t="s">
        <v>2393</v>
      </c>
      <c r="E25" s="1858" t="s">
        <v>2394</v>
      </c>
      <c r="F25" s="1858" t="s">
        <v>2391</v>
      </c>
      <c r="G25" s="1858" t="s">
        <v>28</v>
      </c>
      <c r="H25" s="1858" t="s">
        <v>28</v>
      </c>
      <c r="I25" s="1858" t="s">
        <v>856</v>
      </c>
    </row>
    <row customHeight="1" ht="11.25">
      <c r="A26" s="1858" t="s">
        <v>2306</v>
      </c>
      <c r="B26" s="1858" t="s">
        <v>16</v>
      </c>
      <c r="C26" s="1858" t="s">
        <v>2395</v>
      </c>
      <c r="D26" s="1858" t="s">
        <v>2396</v>
      </c>
      <c r="E26" s="1858" t="s">
        <v>2397</v>
      </c>
      <c r="F26" s="1858" t="s">
        <v>2398</v>
      </c>
      <c r="G26" s="1858" t="s">
        <v>28</v>
      </c>
      <c r="H26" s="1858" t="s">
        <v>28</v>
      </c>
      <c r="I26" s="1858" t="s">
        <v>856</v>
      </c>
    </row>
    <row customHeight="1" ht="11.25">
      <c r="A27" s="1858" t="s">
        <v>2306</v>
      </c>
      <c r="B27" s="1858" t="s">
        <v>16</v>
      </c>
      <c r="C27" s="1858" t="s">
        <v>2399</v>
      </c>
      <c r="D27" s="1858" t="s">
        <v>2400</v>
      </c>
      <c r="E27" s="1858" t="s">
        <v>2401</v>
      </c>
      <c r="F27" s="1858" t="s">
        <v>2402</v>
      </c>
      <c r="G27" s="1858" t="s">
        <v>28</v>
      </c>
      <c r="H27" s="1858" t="s">
        <v>28</v>
      </c>
      <c r="I27" s="1858" t="s">
        <v>856</v>
      </c>
    </row>
    <row customHeight="1" ht="11.25">
      <c r="A28" s="1858" t="s">
        <v>2306</v>
      </c>
      <c r="B28" s="1858" t="s">
        <v>16</v>
      </c>
      <c r="C28" s="1858" t="s">
        <v>2403</v>
      </c>
      <c r="D28" s="1858" t="s">
        <v>2404</v>
      </c>
      <c r="E28" s="1858" t="s">
        <v>2405</v>
      </c>
      <c r="F28" s="1858" t="s">
        <v>2318</v>
      </c>
      <c r="G28" s="1858" t="s">
        <v>28</v>
      </c>
      <c r="H28" s="1858" t="s">
        <v>28</v>
      </c>
      <c r="I28" s="1858" t="s">
        <v>856</v>
      </c>
    </row>
    <row customHeight="1" ht="11.25">
      <c r="A29" s="1858" t="s">
        <v>2306</v>
      </c>
      <c r="B29" s="1858" t="s">
        <v>16</v>
      </c>
      <c r="C29" s="1858" t="s">
        <v>2406</v>
      </c>
      <c r="D29" s="1858" t="s">
        <v>2407</v>
      </c>
      <c r="E29" s="1858" t="s">
        <v>2408</v>
      </c>
      <c r="F29" s="1858" t="s">
        <v>2322</v>
      </c>
      <c r="G29" s="1858" t="s">
        <v>28</v>
      </c>
      <c r="H29" s="1858" t="s">
        <v>28</v>
      </c>
      <c r="I29" s="1858" t="s">
        <v>856</v>
      </c>
    </row>
    <row customHeight="1" ht="11.25">
      <c r="A30" s="1858" t="s">
        <v>2306</v>
      </c>
      <c r="B30" s="1858" t="s">
        <v>16</v>
      </c>
      <c r="C30" s="1858" t="s">
        <v>2409</v>
      </c>
      <c r="D30" s="1858" t="s">
        <v>2410</v>
      </c>
      <c r="E30" s="1858" t="s">
        <v>2411</v>
      </c>
      <c r="F30" s="1858" t="s">
        <v>2318</v>
      </c>
      <c r="G30" s="1858" t="s">
        <v>28</v>
      </c>
      <c r="H30" s="1858" t="s">
        <v>28</v>
      </c>
      <c r="I30" s="1858" t="s">
        <v>856</v>
      </c>
    </row>
    <row customHeight="1" ht="11.25">
      <c r="A31" s="1858" t="s">
        <v>2306</v>
      </c>
      <c r="B31" s="1858" t="s">
        <v>16</v>
      </c>
      <c r="C31" s="1858" t="s">
        <v>2412</v>
      </c>
      <c r="D31" s="1858" t="s">
        <v>2413</v>
      </c>
      <c r="E31" s="1858" t="s">
        <v>2414</v>
      </c>
      <c r="F31" s="1858" t="s">
        <v>2391</v>
      </c>
      <c r="G31" s="1858" t="s">
        <v>2415</v>
      </c>
      <c r="H31" s="1858" t="s">
        <v>28</v>
      </c>
      <c r="I31" s="1858" t="s">
        <v>856</v>
      </c>
    </row>
    <row customHeight="1" ht="11.25">
      <c r="A32" s="1858" t="s">
        <v>2306</v>
      </c>
      <c r="B32" s="1858" t="s">
        <v>16</v>
      </c>
      <c r="C32" s="1858" t="s">
        <v>2416</v>
      </c>
      <c r="D32" s="1858" t="s">
        <v>2417</v>
      </c>
      <c r="E32" s="1858" t="s">
        <v>2418</v>
      </c>
      <c r="F32" s="1858" t="s">
        <v>2419</v>
      </c>
      <c r="G32" s="1858" t="s">
        <v>28</v>
      </c>
      <c r="H32" s="1858" t="s">
        <v>2420</v>
      </c>
      <c r="I32" s="1858" t="s">
        <v>856</v>
      </c>
    </row>
    <row customHeight="1" ht="11.25">
      <c r="A33" s="1858" t="s">
        <v>2306</v>
      </c>
      <c r="B33" s="1858" t="s">
        <v>16</v>
      </c>
      <c r="C33" s="1858" t="s">
        <v>2421</v>
      </c>
      <c r="D33" s="1858" t="s">
        <v>2422</v>
      </c>
      <c r="E33" s="1858" t="s">
        <v>2423</v>
      </c>
      <c r="F33" s="1858" t="s">
        <v>2314</v>
      </c>
      <c r="G33" s="1858" t="s">
        <v>28</v>
      </c>
      <c r="H33" s="1858" t="s">
        <v>28</v>
      </c>
      <c r="I33" s="1858" t="s">
        <v>856</v>
      </c>
    </row>
    <row customHeight="1" ht="11.25">
      <c r="A34" s="1858" t="s">
        <v>2306</v>
      </c>
      <c r="B34" s="1858" t="s">
        <v>16</v>
      </c>
      <c r="C34" s="1858" t="s">
        <v>2424</v>
      </c>
      <c r="D34" s="1858" t="s">
        <v>2425</v>
      </c>
      <c r="E34" s="1858" t="s">
        <v>2426</v>
      </c>
      <c r="F34" s="1858" t="s">
        <v>2384</v>
      </c>
      <c r="G34" s="1858" t="s">
        <v>28</v>
      </c>
      <c r="H34" s="1858" t="s">
        <v>28</v>
      </c>
      <c r="I34" s="1858" t="s">
        <v>856</v>
      </c>
    </row>
    <row customHeight="1" ht="11.25">
      <c r="A35" s="1858" t="s">
        <v>2306</v>
      </c>
      <c r="B35" s="1858" t="s">
        <v>16</v>
      </c>
      <c r="C35" s="1858" t="s">
        <v>2427</v>
      </c>
      <c r="D35" s="1858" t="s">
        <v>2428</v>
      </c>
      <c r="E35" s="1858" t="s">
        <v>2429</v>
      </c>
      <c r="F35" s="1858" t="s">
        <v>2430</v>
      </c>
      <c r="G35" s="1858" t="s">
        <v>28</v>
      </c>
      <c r="H35" s="1858" t="s">
        <v>28</v>
      </c>
      <c r="I35" s="1858" t="s">
        <v>856</v>
      </c>
    </row>
    <row customHeight="1" ht="11.25">
      <c r="A36" s="1858" t="s">
        <v>2306</v>
      </c>
      <c r="B36" s="1858" t="s">
        <v>16</v>
      </c>
      <c r="C36" s="1858" t="s">
        <v>2431</v>
      </c>
      <c r="D36" s="1858" t="s">
        <v>2432</v>
      </c>
      <c r="E36" s="1858" t="s">
        <v>2433</v>
      </c>
      <c r="F36" s="1858" t="s">
        <v>2434</v>
      </c>
      <c r="G36" s="1858" t="s">
        <v>28</v>
      </c>
      <c r="H36" s="1858" t="s">
        <v>28</v>
      </c>
      <c r="I36" s="1858" t="s">
        <v>856</v>
      </c>
    </row>
    <row customHeight="1" ht="11.25">
      <c r="A37" s="1858" t="s">
        <v>2306</v>
      </c>
      <c r="B37" s="1858" t="s">
        <v>16</v>
      </c>
      <c r="C37" s="1858" t="s">
        <v>2435</v>
      </c>
      <c r="D37" s="1858" t="s">
        <v>2436</v>
      </c>
      <c r="E37" s="1858" t="s">
        <v>2437</v>
      </c>
      <c r="F37" s="1858" t="s">
        <v>2334</v>
      </c>
      <c r="G37" s="1858" t="s">
        <v>28</v>
      </c>
      <c r="H37" s="1858" t="s">
        <v>28</v>
      </c>
      <c r="I37" s="1858" t="s">
        <v>856</v>
      </c>
    </row>
    <row customHeight="1" ht="11.25">
      <c r="A38" s="1858" t="s">
        <v>2306</v>
      </c>
      <c r="B38" s="1858" t="s">
        <v>16</v>
      </c>
      <c r="C38" s="1858" t="s">
        <v>2438</v>
      </c>
      <c r="D38" s="1858" t="s">
        <v>2439</v>
      </c>
      <c r="E38" s="1858" t="s">
        <v>2440</v>
      </c>
      <c r="F38" s="1858" t="s">
        <v>2391</v>
      </c>
      <c r="G38" s="1858" t="s">
        <v>28</v>
      </c>
      <c r="H38" s="1858" t="s">
        <v>28</v>
      </c>
      <c r="I38" s="1858" t="s">
        <v>856</v>
      </c>
    </row>
    <row customHeight="1" ht="11.25">
      <c r="A39" s="1858" t="s">
        <v>2306</v>
      </c>
      <c r="B39" s="1858" t="s">
        <v>16</v>
      </c>
      <c r="C39" s="1858" t="s">
        <v>2441</v>
      </c>
      <c r="D39" s="1858" t="s">
        <v>2442</v>
      </c>
      <c r="E39" s="1858" t="s">
        <v>2443</v>
      </c>
      <c r="F39" s="1858" t="s">
        <v>2380</v>
      </c>
      <c r="G39" s="1858" t="s">
        <v>28</v>
      </c>
      <c r="H39" s="1858" t="s">
        <v>28</v>
      </c>
      <c r="I39" s="1858" t="s">
        <v>856</v>
      </c>
    </row>
    <row customHeight="1" ht="11.25">
      <c r="A40" s="1858" t="s">
        <v>2306</v>
      </c>
      <c r="B40" s="1858" t="s">
        <v>16</v>
      </c>
      <c r="C40" s="1858" t="s">
        <v>2444</v>
      </c>
      <c r="D40" s="1858" t="s">
        <v>2445</v>
      </c>
      <c r="E40" s="1858" t="s">
        <v>2446</v>
      </c>
      <c r="F40" s="1858" t="s">
        <v>2318</v>
      </c>
      <c r="G40" s="1858" t="s">
        <v>2447</v>
      </c>
      <c r="H40" s="1858" t="s">
        <v>28</v>
      </c>
      <c r="I40" s="1858" t="s">
        <v>856</v>
      </c>
    </row>
    <row customHeight="1" ht="11.25">
      <c r="A41" s="1858" t="s">
        <v>2306</v>
      </c>
      <c r="B41" s="1858" t="s">
        <v>16</v>
      </c>
      <c r="C41" s="1858" t="s">
        <v>2448</v>
      </c>
      <c r="D41" s="1858" t="s">
        <v>2449</v>
      </c>
      <c r="E41" s="1858" t="s">
        <v>2450</v>
      </c>
      <c r="F41" s="1858" t="s">
        <v>2326</v>
      </c>
      <c r="G41" s="1858" t="s">
        <v>28</v>
      </c>
      <c r="H41" s="1858" t="s">
        <v>28</v>
      </c>
      <c r="I41" s="1858" t="s">
        <v>856</v>
      </c>
    </row>
    <row customHeight="1" ht="11.25">
      <c r="A42" s="1858" t="s">
        <v>2306</v>
      </c>
      <c r="B42" s="1858" t="s">
        <v>16</v>
      </c>
      <c r="C42" s="1858" t="s">
        <v>13</v>
      </c>
      <c r="D42" s="1858" t="s">
        <v>50</v>
      </c>
      <c r="E42" s="1858" t="s">
        <v>53</v>
      </c>
      <c r="F42" s="1858" t="s">
        <v>55</v>
      </c>
      <c r="G42" s="1858" t="s">
        <v>2451</v>
      </c>
      <c r="H42" s="1858" t="s">
        <v>28</v>
      </c>
      <c r="I42" s="1858" t="s">
        <v>856</v>
      </c>
    </row>
    <row customHeight="1" ht="11.25">
      <c r="A43" s="1858" t="s">
        <v>2306</v>
      </c>
      <c r="B43" s="1858" t="s">
        <v>16</v>
      </c>
      <c r="C43" s="1858" t="s">
        <v>2452</v>
      </c>
      <c r="D43" s="1858" t="s">
        <v>2453</v>
      </c>
      <c r="E43" s="1858" t="s">
        <v>2454</v>
      </c>
      <c r="F43" s="1858" t="s">
        <v>2322</v>
      </c>
      <c r="G43" s="1858" t="s">
        <v>28</v>
      </c>
      <c r="H43" s="1858" t="s">
        <v>28</v>
      </c>
      <c r="I43" s="1858" t="s">
        <v>856</v>
      </c>
    </row>
    <row customHeight="1" ht="11.25">
      <c r="A44" s="1858" t="s">
        <v>2306</v>
      </c>
      <c r="B44" s="1858" t="s">
        <v>16</v>
      </c>
      <c r="C44" s="1858" t="s">
        <v>2455</v>
      </c>
      <c r="D44" s="1858" t="s">
        <v>2456</v>
      </c>
      <c r="E44" s="1858" t="s">
        <v>2457</v>
      </c>
      <c r="F44" s="1858" t="s">
        <v>2326</v>
      </c>
      <c r="G44" s="1858" t="s">
        <v>28</v>
      </c>
      <c r="H44" s="1858" t="s">
        <v>28</v>
      </c>
      <c r="I44" s="1858" t="s">
        <v>856</v>
      </c>
    </row>
    <row customHeight="1" ht="11.25">
      <c r="A45" s="1858" t="s">
        <v>2306</v>
      </c>
      <c r="B45" s="1858" t="s">
        <v>16</v>
      </c>
      <c r="C45" s="1858" t="s">
        <v>2458</v>
      </c>
      <c r="D45" s="1858" t="s">
        <v>2459</v>
      </c>
      <c r="E45" s="1858" t="s">
        <v>2460</v>
      </c>
      <c r="F45" s="1858" t="s">
        <v>2461</v>
      </c>
      <c r="G45" s="1858" t="s">
        <v>28</v>
      </c>
      <c r="H45" s="1858" t="s">
        <v>28</v>
      </c>
      <c r="I45" s="1858" t="s">
        <v>856</v>
      </c>
    </row>
    <row customHeight="1" ht="11.25">
      <c r="A46" s="1858" t="s">
        <v>2306</v>
      </c>
      <c r="B46" s="1858" t="s">
        <v>16</v>
      </c>
      <c r="C46" s="1858" t="s">
        <v>2462</v>
      </c>
      <c r="D46" s="1858" t="s">
        <v>2463</v>
      </c>
      <c r="E46" s="1858" t="s">
        <v>2464</v>
      </c>
      <c r="F46" s="1858" t="s">
        <v>2318</v>
      </c>
      <c r="G46" s="1858" t="s">
        <v>28</v>
      </c>
      <c r="H46" s="1858" t="s">
        <v>28</v>
      </c>
      <c r="I46" s="1858" t="s">
        <v>856</v>
      </c>
    </row>
    <row customHeight="1" ht="11.25">
      <c r="A47" s="1858" t="s">
        <v>2306</v>
      </c>
      <c r="B47" s="1858" t="s">
        <v>16</v>
      </c>
      <c r="C47" s="1858" t="s">
        <v>2465</v>
      </c>
      <c r="D47" s="1858" t="s">
        <v>2466</v>
      </c>
      <c r="E47" s="1858" t="s">
        <v>2467</v>
      </c>
      <c r="F47" s="1858" t="s">
        <v>2334</v>
      </c>
      <c r="G47" s="1858" t="s">
        <v>28</v>
      </c>
      <c r="H47" s="1858" t="s">
        <v>28</v>
      </c>
      <c r="I47" s="1858" t="s">
        <v>856</v>
      </c>
    </row>
    <row customHeight="1" ht="11.25">
      <c r="A48" s="1858" t="s">
        <v>2306</v>
      </c>
      <c r="B48" s="1858" t="s">
        <v>16</v>
      </c>
      <c r="C48" s="1858" t="s">
        <v>2468</v>
      </c>
      <c r="D48" s="1858" t="s">
        <v>2469</v>
      </c>
      <c r="E48" s="1858" t="s">
        <v>2348</v>
      </c>
      <c r="F48" s="1858" t="s">
        <v>2470</v>
      </c>
      <c r="G48" s="1858" t="s">
        <v>2471</v>
      </c>
      <c r="H48" s="1858" t="s">
        <v>28</v>
      </c>
      <c r="I48" s="1858" t="s">
        <v>856</v>
      </c>
    </row>
    <row customHeight="1" ht="11.25">
      <c r="A49" s="1858" t="s">
        <v>2306</v>
      </c>
      <c r="B49" s="1858" t="s">
        <v>16</v>
      </c>
      <c r="C49" s="1858" t="s">
        <v>2472</v>
      </c>
      <c r="D49" s="1858" t="s">
        <v>2473</v>
      </c>
      <c r="E49" s="1858" t="s">
        <v>2474</v>
      </c>
      <c r="F49" s="1858" t="s">
        <v>2326</v>
      </c>
      <c r="G49" s="1858" t="s">
        <v>28</v>
      </c>
      <c r="H49" s="1858" t="s">
        <v>28</v>
      </c>
      <c r="I49" s="1858" t="s">
        <v>856</v>
      </c>
    </row>
    <row customHeight="1" ht="11.25">
      <c r="A50" s="1858" t="s">
        <v>2306</v>
      </c>
      <c r="B50" s="1858" t="s">
        <v>16</v>
      </c>
      <c r="C50" s="1858" t="s">
        <v>2475</v>
      </c>
      <c r="D50" s="1858" t="s">
        <v>2476</v>
      </c>
      <c r="E50" s="1858" t="s">
        <v>2477</v>
      </c>
      <c r="F50" s="1858" t="s">
        <v>2478</v>
      </c>
      <c r="G50" s="1858" t="s">
        <v>28</v>
      </c>
      <c r="H50" s="1858" t="s">
        <v>28</v>
      </c>
      <c r="I50" s="1858" t="s">
        <v>856</v>
      </c>
    </row>
    <row customHeight="1" ht="11.25">
      <c r="A51" s="1858" t="s">
        <v>2306</v>
      </c>
      <c r="B51" s="1858" t="s">
        <v>16</v>
      </c>
      <c r="C51" s="1858" t="s">
        <v>2479</v>
      </c>
      <c r="D51" s="1858" t="s">
        <v>2480</v>
      </c>
      <c r="E51" s="1858" t="s">
        <v>2481</v>
      </c>
      <c r="F51" s="1858" t="s">
        <v>55</v>
      </c>
      <c r="G51" s="1858" t="s">
        <v>28</v>
      </c>
      <c r="H51" s="1858" t="s">
        <v>2451</v>
      </c>
      <c r="I51" s="1858" t="s">
        <v>856</v>
      </c>
    </row>
    <row customHeight="1" ht="11.25">
      <c r="A52" s="1858" t="s">
        <v>2306</v>
      </c>
      <c r="B52" s="1858" t="s">
        <v>16</v>
      </c>
      <c r="C52" s="1858" t="s">
        <v>2482</v>
      </c>
      <c r="D52" s="1858" t="s">
        <v>2483</v>
      </c>
      <c r="E52" s="1858" t="s">
        <v>2484</v>
      </c>
      <c r="F52" s="1858" t="s">
        <v>2419</v>
      </c>
      <c r="G52" s="1858" t="s">
        <v>28</v>
      </c>
      <c r="H52" s="1858" t="s">
        <v>28</v>
      </c>
      <c r="I52" s="1858" t="s">
        <v>856</v>
      </c>
    </row>
    <row customHeight="1" ht="11.25">
      <c r="A53" s="1858" t="s">
        <v>2306</v>
      </c>
      <c r="B53" s="1858" t="s">
        <v>16</v>
      </c>
      <c r="C53" s="1858" t="s">
        <v>2485</v>
      </c>
      <c r="D53" s="1858" t="s">
        <v>2486</v>
      </c>
      <c r="E53" s="1858" t="s">
        <v>2487</v>
      </c>
      <c r="F53" s="1858" t="s">
        <v>2419</v>
      </c>
      <c r="G53" s="1858" t="s">
        <v>28</v>
      </c>
      <c r="H53" s="1858" t="s">
        <v>28</v>
      </c>
      <c r="I53" s="1858" t="s">
        <v>856</v>
      </c>
    </row>
    <row customHeight="1" ht="11.25">
      <c r="A54" s="1858" t="s">
        <v>2306</v>
      </c>
      <c r="B54" s="1858" t="s">
        <v>16</v>
      </c>
      <c r="C54" s="1858" t="s">
        <v>2488</v>
      </c>
      <c r="D54" s="1858" t="s">
        <v>2489</v>
      </c>
      <c r="E54" s="1858" t="s">
        <v>2490</v>
      </c>
      <c r="F54" s="1858" t="s">
        <v>2330</v>
      </c>
      <c r="G54" s="1858" t="s">
        <v>28</v>
      </c>
      <c r="H54" s="1858" t="s">
        <v>28</v>
      </c>
      <c r="I54" s="1858" t="s">
        <v>856</v>
      </c>
    </row>
    <row customHeight="1" ht="11.25">
      <c r="A55" s="1858" t="s">
        <v>2306</v>
      </c>
      <c r="B55" s="1858" t="s">
        <v>16</v>
      </c>
      <c r="C55" s="1858" t="s">
        <v>2491</v>
      </c>
      <c r="D55" s="1858" t="s">
        <v>2492</v>
      </c>
      <c r="E55" s="1858" t="s">
        <v>2493</v>
      </c>
      <c r="F55" s="1858" t="s">
        <v>2419</v>
      </c>
      <c r="G55" s="1858" t="s">
        <v>28</v>
      </c>
      <c r="H55" s="1858" t="s">
        <v>28</v>
      </c>
      <c r="I55" s="1858" t="s">
        <v>856</v>
      </c>
    </row>
    <row customHeight="1" ht="11.25">
      <c r="A56" s="1858" t="s">
        <v>2306</v>
      </c>
      <c r="B56" s="1858" t="s">
        <v>16</v>
      </c>
      <c r="C56" s="1858" t="s">
        <v>2494</v>
      </c>
      <c r="D56" s="1858" t="s">
        <v>2495</v>
      </c>
      <c r="E56" s="1858" t="s">
        <v>2496</v>
      </c>
      <c r="F56" s="1858" t="s">
        <v>2384</v>
      </c>
      <c r="G56" s="1858" t="s">
        <v>28</v>
      </c>
      <c r="H56" s="1858" t="s">
        <v>28</v>
      </c>
      <c r="I56" s="1858" t="s">
        <v>856</v>
      </c>
    </row>
    <row customHeight="1" ht="11.25">
      <c r="A57" s="1858" t="s">
        <v>2306</v>
      </c>
      <c r="B57" s="1858" t="s">
        <v>16</v>
      </c>
      <c r="C57" s="1858" t="s">
        <v>2497</v>
      </c>
      <c r="D57" s="1858" t="s">
        <v>2498</v>
      </c>
      <c r="E57" s="1858" t="s">
        <v>2499</v>
      </c>
      <c r="F57" s="1858" t="s">
        <v>2318</v>
      </c>
      <c r="G57" s="1858" t="s">
        <v>28</v>
      </c>
      <c r="H57" s="1858" t="s">
        <v>28</v>
      </c>
      <c r="I57" s="1858" t="s">
        <v>856</v>
      </c>
    </row>
    <row customHeight="1" ht="11.25">
      <c r="A58" s="1858" t="s">
        <v>2306</v>
      </c>
      <c r="B58" s="1858" t="s">
        <v>16</v>
      </c>
      <c r="C58" s="1858" t="s">
        <v>2500</v>
      </c>
      <c r="D58" s="1858" t="s">
        <v>2501</v>
      </c>
      <c r="E58" s="1858" t="s">
        <v>2502</v>
      </c>
      <c r="F58" s="1858" t="s">
        <v>2503</v>
      </c>
      <c r="G58" s="1858" t="s">
        <v>28</v>
      </c>
      <c r="H58" s="1858" t="s">
        <v>2504</v>
      </c>
      <c r="I58" s="1858" t="s">
        <v>856</v>
      </c>
    </row>
    <row customHeight="1" ht="11.25">
      <c r="A59" s="1858" t="s">
        <v>2306</v>
      </c>
      <c r="B59" s="1858" t="s">
        <v>16</v>
      </c>
      <c r="C59" s="1858" t="s">
        <v>2505</v>
      </c>
      <c r="D59" s="1858" t="s">
        <v>2506</v>
      </c>
      <c r="E59" s="1858" t="s">
        <v>2507</v>
      </c>
      <c r="F59" s="1858" t="s">
        <v>2508</v>
      </c>
      <c r="G59" s="1858" t="s">
        <v>28</v>
      </c>
      <c r="H59" s="1858" t="s">
        <v>28</v>
      </c>
      <c r="I59" s="1858" t="s">
        <v>856</v>
      </c>
    </row>
    <row customHeight="1" ht="11.25">
      <c r="A60" s="1858" t="s">
        <v>2306</v>
      </c>
      <c r="B60" s="1858" t="s">
        <v>16</v>
      </c>
      <c r="C60" s="1858" t="s">
        <v>2509</v>
      </c>
      <c r="D60" s="1858" t="s">
        <v>2510</v>
      </c>
      <c r="E60" s="1858" t="s">
        <v>2511</v>
      </c>
      <c r="F60" s="1858" t="s">
        <v>2512</v>
      </c>
      <c r="G60" s="1858" t="s">
        <v>28</v>
      </c>
      <c r="H60" s="1858" t="s">
        <v>28</v>
      </c>
      <c r="I60" s="1858" t="s">
        <v>856</v>
      </c>
    </row>
    <row customHeight="1" ht="11.25">
      <c r="A61" s="1858" t="s">
        <v>2306</v>
      </c>
      <c r="B61" s="1858" t="s">
        <v>16</v>
      </c>
      <c r="C61" s="1858" t="s">
        <v>2513</v>
      </c>
      <c r="D61" s="1858" t="s">
        <v>2514</v>
      </c>
      <c r="E61" s="1858" t="s">
        <v>2515</v>
      </c>
      <c r="F61" s="1858" t="s">
        <v>2402</v>
      </c>
      <c r="G61" s="1858" t="s">
        <v>28</v>
      </c>
      <c r="H61" s="1858" t="s">
        <v>28</v>
      </c>
      <c r="I61" s="1858" t="s">
        <v>856</v>
      </c>
    </row>
    <row customHeight="1" ht="11.25">
      <c r="A62" s="1858" t="s">
        <v>2306</v>
      </c>
      <c r="B62" s="1858" t="s">
        <v>16</v>
      </c>
      <c r="C62" s="1858" t="s">
        <v>2516</v>
      </c>
      <c r="D62" s="1858" t="s">
        <v>2517</v>
      </c>
      <c r="E62" s="1858" t="s">
        <v>2518</v>
      </c>
      <c r="F62" s="1858" t="s">
        <v>2519</v>
      </c>
      <c r="G62" s="1858" t="s">
        <v>28</v>
      </c>
      <c r="H62" s="1858" t="s">
        <v>28</v>
      </c>
      <c r="I62" s="1858" t="s">
        <v>856</v>
      </c>
    </row>
    <row customHeight="1" ht="11.25">
      <c r="A63" s="1858" t="s">
        <v>2306</v>
      </c>
      <c r="B63" s="1858" t="s">
        <v>16</v>
      </c>
      <c r="C63" s="1858" t="s">
        <v>2520</v>
      </c>
      <c r="D63" s="1858" t="s">
        <v>2521</v>
      </c>
      <c r="E63" s="1858" t="s">
        <v>2522</v>
      </c>
      <c r="F63" s="1858" t="s">
        <v>2334</v>
      </c>
      <c r="G63" s="1858" t="s">
        <v>28</v>
      </c>
      <c r="H63" s="1858" t="s">
        <v>2523</v>
      </c>
      <c r="I63" s="1858" t="s">
        <v>856</v>
      </c>
    </row>
    <row customHeight="1" ht="11.25">
      <c r="A64" s="1858" t="s">
        <v>2306</v>
      </c>
      <c r="B64" s="1858" t="s">
        <v>16</v>
      </c>
      <c r="C64" s="1858" t="s">
        <v>28</v>
      </c>
      <c r="D64" s="1858" t="s">
        <v>2524</v>
      </c>
      <c r="E64" s="1858" t="s">
        <v>2525</v>
      </c>
      <c r="F64" s="1858" t="s">
        <v>2402</v>
      </c>
      <c r="G64" s="1858" t="s">
        <v>28</v>
      </c>
      <c r="H64" s="1858" t="s">
        <v>28</v>
      </c>
      <c r="I64" s="1858" t="s">
        <v>856</v>
      </c>
    </row>
    <row customHeight="1" ht="11.25">
      <c r="A65" s="1858" t="s">
        <v>2306</v>
      </c>
      <c r="B65" s="1858" t="s">
        <v>16</v>
      </c>
      <c r="C65" s="1858" t="s">
        <v>2526</v>
      </c>
      <c r="D65" s="1858" t="s">
        <v>2527</v>
      </c>
      <c r="E65" s="1858" t="s">
        <v>2528</v>
      </c>
      <c r="F65" s="1858" t="s">
        <v>2529</v>
      </c>
      <c r="G65" s="1858" t="s">
        <v>28</v>
      </c>
      <c r="H65" s="1858" t="s">
        <v>28</v>
      </c>
      <c r="I65" s="1858" t="s">
        <v>856</v>
      </c>
    </row>
    <row customHeight="1" ht="11.25">
      <c r="A66" s="1858" t="s">
        <v>2306</v>
      </c>
      <c r="B66" s="1858" t="s">
        <v>16</v>
      </c>
      <c r="C66" s="1858" t="s">
        <v>2530</v>
      </c>
      <c r="D66" s="1858" t="s">
        <v>2531</v>
      </c>
      <c r="E66" s="1858" t="s">
        <v>2532</v>
      </c>
      <c r="F66" s="1858" t="s">
        <v>2533</v>
      </c>
      <c r="G66" s="1858" t="s">
        <v>28</v>
      </c>
      <c r="H66" s="1858" t="s">
        <v>28</v>
      </c>
      <c r="I66" s="1858" t="s">
        <v>856</v>
      </c>
    </row>
    <row customHeight="1" ht="11.25">
      <c r="A67" s="1858" t="s">
        <v>2306</v>
      </c>
      <c r="B67" s="1858" t="s">
        <v>16</v>
      </c>
      <c r="C67" s="1858" t="s">
        <v>2534</v>
      </c>
      <c r="D67" s="1858" t="s">
        <v>2535</v>
      </c>
      <c r="E67" s="1858" t="s">
        <v>2536</v>
      </c>
      <c r="F67" s="1858" t="s">
        <v>2391</v>
      </c>
      <c r="G67" s="1858" t="s">
        <v>28</v>
      </c>
      <c r="H67" s="1858" t="s">
        <v>28</v>
      </c>
      <c r="I67" s="1858" t="s">
        <v>856</v>
      </c>
    </row>
    <row customHeight="1" ht="11.25">
      <c r="A68" s="1858" t="s">
        <v>2306</v>
      </c>
      <c r="B68" s="1858" t="s">
        <v>16</v>
      </c>
      <c r="C68" s="1858" t="s">
        <v>2537</v>
      </c>
      <c r="D68" s="1858" t="s">
        <v>2538</v>
      </c>
      <c r="E68" s="1858" t="s">
        <v>2539</v>
      </c>
      <c r="F68" s="1858" t="s">
        <v>2342</v>
      </c>
      <c r="G68" s="1858" t="s">
        <v>28</v>
      </c>
      <c r="H68" s="1858" t="s">
        <v>2540</v>
      </c>
      <c r="I68" s="1858" t="s">
        <v>856</v>
      </c>
    </row>
    <row customHeight="1" ht="11.25">
      <c r="A69" s="1858" t="s">
        <v>2306</v>
      </c>
      <c r="B69" s="1858" t="s">
        <v>16</v>
      </c>
      <c r="C69" s="1858" t="s">
        <v>2541</v>
      </c>
      <c r="D69" s="1858" t="s">
        <v>2542</v>
      </c>
      <c r="E69" s="1858" t="s">
        <v>2543</v>
      </c>
      <c r="F69" s="1858" t="s">
        <v>2391</v>
      </c>
      <c r="G69" s="1858" t="s">
        <v>28</v>
      </c>
      <c r="H69" s="1858" t="s">
        <v>28</v>
      </c>
      <c r="I69" s="1858" t="s">
        <v>856</v>
      </c>
    </row>
    <row customHeight="1" ht="11.25">
      <c r="A70" s="1858" t="s">
        <v>2306</v>
      </c>
      <c r="B70" s="1858" t="s">
        <v>16</v>
      </c>
      <c r="C70" s="1858" t="s">
        <v>2544</v>
      </c>
      <c r="D70" s="1858" t="s">
        <v>2545</v>
      </c>
      <c r="E70" s="1858" t="s">
        <v>2546</v>
      </c>
      <c r="F70" s="1858" t="s">
        <v>2334</v>
      </c>
      <c r="G70" s="1858" t="s">
        <v>28</v>
      </c>
      <c r="H70" s="1858" t="s">
        <v>28</v>
      </c>
      <c r="I70" s="1858" t="s">
        <v>856</v>
      </c>
    </row>
    <row customHeight="1" ht="11.25">
      <c r="A71" s="1858" t="s">
        <v>2306</v>
      </c>
      <c r="B71" s="1858" t="s">
        <v>16</v>
      </c>
      <c r="C71" s="1858" t="s">
        <v>2547</v>
      </c>
      <c r="D71" s="1858" t="s">
        <v>2548</v>
      </c>
      <c r="E71" s="1858" t="s">
        <v>2549</v>
      </c>
      <c r="F71" s="1858" t="s">
        <v>2512</v>
      </c>
      <c r="G71" s="1858" t="s">
        <v>28</v>
      </c>
      <c r="H71" s="1858" t="s">
        <v>2550</v>
      </c>
      <c r="I71" s="1858" t="s">
        <v>856</v>
      </c>
    </row>
    <row customHeight="1" ht="11.25">
      <c r="A72" s="1858" t="s">
        <v>2306</v>
      </c>
      <c r="B72" s="1858" t="s">
        <v>16</v>
      </c>
      <c r="C72" s="1858" t="s">
        <v>2551</v>
      </c>
      <c r="D72" s="1858" t="s">
        <v>2552</v>
      </c>
      <c r="E72" s="1858" t="s">
        <v>2553</v>
      </c>
      <c r="F72" s="1858" t="s">
        <v>2503</v>
      </c>
      <c r="G72" s="1858" t="s">
        <v>28</v>
      </c>
      <c r="H72" s="1858" t="s">
        <v>28</v>
      </c>
      <c r="I72" s="1858" t="s">
        <v>856</v>
      </c>
    </row>
    <row customHeight="1" ht="11.25">
      <c r="A73" s="1858" t="s">
        <v>2306</v>
      </c>
      <c r="B73" s="1858" t="s">
        <v>16</v>
      </c>
      <c r="C73" s="1858" t="s">
        <v>2554</v>
      </c>
      <c r="D73" s="1858" t="s">
        <v>2555</v>
      </c>
      <c r="E73" s="1858" t="s">
        <v>2556</v>
      </c>
      <c r="F73" s="1858" t="s">
        <v>2391</v>
      </c>
      <c r="G73" s="1858" t="s">
        <v>28</v>
      </c>
      <c r="H73" s="1858" t="s">
        <v>28</v>
      </c>
      <c r="I73" s="1858" t="s">
        <v>856</v>
      </c>
    </row>
    <row customHeight="1" ht="11.25">
      <c r="A74" s="1858" t="s">
        <v>2306</v>
      </c>
      <c r="B74" s="1858" t="s">
        <v>16</v>
      </c>
      <c r="C74" s="1858" t="s">
        <v>2557</v>
      </c>
      <c r="D74" s="1858" t="s">
        <v>2558</v>
      </c>
      <c r="E74" s="1858" t="s">
        <v>2559</v>
      </c>
      <c r="F74" s="1858" t="s">
        <v>2503</v>
      </c>
      <c r="G74" s="1858" t="s">
        <v>28</v>
      </c>
      <c r="H74" s="1858" t="s">
        <v>28</v>
      </c>
      <c r="I74" s="1858" t="s">
        <v>856</v>
      </c>
    </row>
    <row customHeight="1" ht="11.25">
      <c r="A75" s="1858" t="s">
        <v>2306</v>
      </c>
      <c r="B75" s="1858" t="s">
        <v>16</v>
      </c>
      <c r="C75" s="1858" t="s">
        <v>2560</v>
      </c>
      <c r="D75" s="1858" t="s">
        <v>2561</v>
      </c>
      <c r="E75" s="1858" t="s">
        <v>2562</v>
      </c>
      <c r="F75" s="1858" t="s">
        <v>2391</v>
      </c>
      <c r="G75" s="1858" t="s">
        <v>28</v>
      </c>
      <c r="H75" s="1858" t="s">
        <v>28</v>
      </c>
      <c r="I75" s="1858" t="s">
        <v>856</v>
      </c>
    </row>
    <row customHeight="1" ht="11.25">
      <c r="A76" s="1858" t="s">
        <v>2306</v>
      </c>
      <c r="B76" s="1858" t="s">
        <v>16</v>
      </c>
      <c r="C76" s="1858" t="s">
        <v>2563</v>
      </c>
      <c r="D76" s="1858" t="s">
        <v>2564</v>
      </c>
      <c r="E76" s="1858" t="s">
        <v>2565</v>
      </c>
      <c r="F76" s="1858" t="s">
        <v>2478</v>
      </c>
      <c r="G76" s="1858" t="s">
        <v>28</v>
      </c>
      <c r="H76" s="1858" t="s">
        <v>28</v>
      </c>
      <c r="I76" s="1858" t="s">
        <v>856</v>
      </c>
    </row>
    <row customHeight="1" ht="11.25">
      <c r="A77" s="1858" t="s">
        <v>2306</v>
      </c>
      <c r="B77" s="1858" t="s">
        <v>16</v>
      </c>
      <c r="C77" s="1858" t="s">
        <v>2566</v>
      </c>
      <c r="D77" s="1858" t="s">
        <v>2567</v>
      </c>
      <c r="E77" s="1858" t="s">
        <v>2568</v>
      </c>
      <c r="F77" s="1858" t="s">
        <v>2391</v>
      </c>
      <c r="G77" s="1858" t="s">
        <v>28</v>
      </c>
      <c r="H77" s="1858" t="s">
        <v>28</v>
      </c>
      <c r="I77" s="1858" t="s">
        <v>856</v>
      </c>
    </row>
    <row customHeight="1" ht="11.25">
      <c r="A78" s="1858" t="s">
        <v>2306</v>
      </c>
      <c r="B78" s="1858" t="s">
        <v>16</v>
      </c>
      <c r="C78" s="1858" t="s">
        <v>2569</v>
      </c>
      <c r="D78" s="1858" t="s">
        <v>2570</v>
      </c>
      <c r="E78" s="1858" t="s">
        <v>2571</v>
      </c>
      <c r="F78" s="1858" t="s">
        <v>2380</v>
      </c>
      <c r="G78" s="1858" t="s">
        <v>28</v>
      </c>
      <c r="H78" s="1858" t="s">
        <v>28</v>
      </c>
      <c r="I78" s="1858" t="s">
        <v>856</v>
      </c>
    </row>
    <row customHeight="1" ht="11.25">
      <c r="A79" s="1858" t="s">
        <v>2306</v>
      </c>
      <c r="B79" s="1858" t="s">
        <v>16</v>
      </c>
      <c r="C79" s="1858" t="s">
        <v>2572</v>
      </c>
      <c r="D79" s="1858" t="s">
        <v>2573</v>
      </c>
      <c r="E79" s="1858" t="s">
        <v>2574</v>
      </c>
      <c r="F79" s="1858" t="s">
        <v>2334</v>
      </c>
      <c r="G79" s="1858" t="s">
        <v>28</v>
      </c>
      <c r="H79" s="1858" t="s">
        <v>28</v>
      </c>
      <c r="I79" s="1858" t="s">
        <v>856</v>
      </c>
    </row>
    <row customHeight="1" ht="11.25">
      <c r="A80" s="1858" t="s">
        <v>2306</v>
      </c>
      <c r="B80" s="1858" t="s">
        <v>16</v>
      </c>
      <c r="C80" s="1858" t="s">
        <v>2575</v>
      </c>
      <c r="D80" s="1858" t="s">
        <v>2576</v>
      </c>
      <c r="E80" s="1858" t="s">
        <v>2577</v>
      </c>
      <c r="F80" s="1858" t="s">
        <v>2478</v>
      </c>
      <c r="G80" s="1858" t="s">
        <v>28</v>
      </c>
      <c r="H80" s="1858" t="s">
        <v>28</v>
      </c>
      <c r="I80" s="1858" t="s">
        <v>856</v>
      </c>
    </row>
    <row customHeight="1" ht="11.25">
      <c r="A81" s="1858" t="s">
        <v>2306</v>
      </c>
      <c r="B81" s="1858" t="s">
        <v>16</v>
      </c>
      <c r="C81" s="1858" t="s">
        <v>2578</v>
      </c>
      <c r="D81" s="1858" t="s">
        <v>2579</v>
      </c>
      <c r="E81" s="1858" t="s">
        <v>2580</v>
      </c>
      <c r="F81" s="1858" t="s">
        <v>2391</v>
      </c>
      <c r="G81" s="1858" t="s">
        <v>28</v>
      </c>
      <c r="H81" s="1858" t="s">
        <v>28</v>
      </c>
      <c r="I81" s="1858" t="s">
        <v>856</v>
      </c>
    </row>
    <row customHeight="1" ht="11.25">
      <c r="A82" s="1858" t="s">
        <v>2306</v>
      </c>
      <c r="B82" s="1858" t="s">
        <v>16</v>
      </c>
      <c r="C82" s="1858" t="s">
        <v>2581</v>
      </c>
      <c r="D82" s="1858" t="s">
        <v>2582</v>
      </c>
      <c r="E82" s="1858" t="s">
        <v>2583</v>
      </c>
      <c r="F82" s="1858" t="s">
        <v>2322</v>
      </c>
      <c r="G82" s="1858" t="s">
        <v>28</v>
      </c>
      <c r="H82" s="1858" t="s">
        <v>28</v>
      </c>
      <c r="I82" s="1858" t="s">
        <v>856</v>
      </c>
    </row>
    <row customHeight="1" ht="11.25">
      <c r="A83" s="1858" t="s">
        <v>2306</v>
      </c>
      <c r="B83" s="1858" t="s">
        <v>16</v>
      </c>
      <c r="C83" s="1858" t="s">
        <v>2584</v>
      </c>
      <c r="D83" s="1858" t="s">
        <v>2585</v>
      </c>
      <c r="E83" s="1858" t="s">
        <v>2586</v>
      </c>
      <c r="F83" s="1858" t="s">
        <v>2330</v>
      </c>
      <c r="G83" s="1858" t="s">
        <v>28</v>
      </c>
      <c r="H83" s="1858" t="s">
        <v>28</v>
      </c>
      <c r="I83" s="1858" t="s">
        <v>856</v>
      </c>
    </row>
    <row customHeight="1" ht="11.25">
      <c r="A84" s="1858" t="s">
        <v>2306</v>
      </c>
      <c r="B84" s="1858" t="s">
        <v>16</v>
      </c>
      <c r="C84" s="1858" t="s">
        <v>2587</v>
      </c>
      <c r="D84" s="1858" t="s">
        <v>2588</v>
      </c>
      <c r="E84" s="1858" t="s">
        <v>2589</v>
      </c>
      <c r="F84" s="1858" t="s">
        <v>2590</v>
      </c>
      <c r="G84" s="1858" t="s">
        <v>2591</v>
      </c>
      <c r="H84" s="1858" t="s">
        <v>28</v>
      </c>
      <c r="I84" s="1858" t="s">
        <v>856</v>
      </c>
    </row>
    <row customHeight="1" ht="11.25">
      <c r="A85" s="1858" t="s">
        <v>2306</v>
      </c>
      <c r="B85" s="1858" t="s">
        <v>16</v>
      </c>
      <c r="C85" s="1858" t="s">
        <v>2592</v>
      </c>
      <c r="D85" s="1858" t="s">
        <v>2593</v>
      </c>
      <c r="E85" s="1858" t="s">
        <v>2594</v>
      </c>
      <c r="F85" s="1858" t="s">
        <v>2318</v>
      </c>
      <c r="G85" s="1858" t="s">
        <v>28</v>
      </c>
      <c r="H85" s="1858" t="s">
        <v>28</v>
      </c>
      <c r="I85" s="1858" t="s">
        <v>856</v>
      </c>
    </row>
    <row customHeight="1" ht="11.25">
      <c r="A86" s="1858" t="s">
        <v>2306</v>
      </c>
      <c r="B86" s="1858" t="s">
        <v>16</v>
      </c>
      <c r="C86" s="1858" t="s">
        <v>2595</v>
      </c>
      <c r="D86" s="1858" t="s">
        <v>2596</v>
      </c>
      <c r="E86" s="1858" t="s">
        <v>2597</v>
      </c>
      <c r="F86" s="1858" t="s">
        <v>2391</v>
      </c>
      <c r="G86" s="1858" t="s">
        <v>2598</v>
      </c>
      <c r="H86" s="1858" t="s">
        <v>28</v>
      </c>
      <c r="I86" s="1858" t="s">
        <v>856</v>
      </c>
    </row>
    <row customHeight="1" ht="11.25">
      <c r="A87" s="1858" t="s">
        <v>2306</v>
      </c>
      <c r="B87" s="1858" t="s">
        <v>16</v>
      </c>
      <c r="C87" s="1858" t="s">
        <v>2599</v>
      </c>
      <c r="D87" s="1858" t="s">
        <v>2600</v>
      </c>
      <c r="E87" s="1858" t="s">
        <v>2601</v>
      </c>
      <c r="F87" s="1858" t="s">
        <v>2503</v>
      </c>
      <c r="G87" s="1858" t="s">
        <v>28</v>
      </c>
      <c r="H87" s="1858" t="s">
        <v>28</v>
      </c>
      <c r="I87" s="1858" t="s">
        <v>856</v>
      </c>
    </row>
    <row customHeight="1" ht="11.25">
      <c r="A88" s="1858" t="s">
        <v>2306</v>
      </c>
      <c r="B88" s="1858" t="s">
        <v>16</v>
      </c>
      <c r="C88" s="1858" t="s">
        <v>2602</v>
      </c>
      <c r="D88" s="1858" t="s">
        <v>2603</v>
      </c>
      <c r="E88" s="1858" t="s">
        <v>2604</v>
      </c>
      <c r="F88" s="1858" t="s">
        <v>2503</v>
      </c>
      <c r="G88" s="1858" t="s">
        <v>28</v>
      </c>
      <c r="H88" s="1858" t="s">
        <v>28</v>
      </c>
      <c r="I88" s="1858" t="s">
        <v>856</v>
      </c>
    </row>
    <row customHeight="1" ht="11.25">
      <c r="A89" s="1858" t="s">
        <v>2306</v>
      </c>
      <c r="B89" s="1858" t="s">
        <v>16</v>
      </c>
      <c r="C89" s="1858" t="s">
        <v>2605</v>
      </c>
      <c r="D89" s="1858" t="s">
        <v>2606</v>
      </c>
      <c r="E89" s="1858" t="s">
        <v>2607</v>
      </c>
      <c r="F89" s="1858" t="s">
        <v>2503</v>
      </c>
      <c r="G89" s="1858" t="s">
        <v>28</v>
      </c>
      <c r="H89" s="1858" t="s">
        <v>28</v>
      </c>
      <c r="I89" s="1858" t="s">
        <v>856</v>
      </c>
    </row>
    <row customHeight="1" ht="11.25">
      <c r="A90" s="1858" t="s">
        <v>2306</v>
      </c>
      <c r="B90" s="1858" t="s">
        <v>16</v>
      </c>
      <c r="C90" s="1858" t="s">
        <v>2608</v>
      </c>
      <c r="D90" s="1858" t="s">
        <v>2609</v>
      </c>
      <c r="E90" s="1858" t="s">
        <v>2610</v>
      </c>
      <c r="F90" s="1858" t="s">
        <v>2478</v>
      </c>
      <c r="G90" s="1858" t="s">
        <v>2611</v>
      </c>
      <c r="H90" s="1858" t="s">
        <v>28</v>
      </c>
      <c r="I90" s="1858" t="s">
        <v>856</v>
      </c>
    </row>
    <row customHeight="1" ht="11.25">
      <c r="A91" s="1858" t="s">
        <v>2306</v>
      </c>
      <c r="B91" s="1858" t="s">
        <v>16</v>
      </c>
      <c r="C91" s="1858" t="s">
        <v>2612</v>
      </c>
      <c r="D91" s="1858" t="s">
        <v>2613</v>
      </c>
      <c r="E91" s="1858" t="s">
        <v>2614</v>
      </c>
      <c r="F91" s="1858" t="s">
        <v>2380</v>
      </c>
      <c r="G91" s="1858" t="s">
        <v>28</v>
      </c>
      <c r="H91" s="1858" t="s">
        <v>28</v>
      </c>
      <c r="I91" s="1858" t="s">
        <v>856</v>
      </c>
    </row>
    <row customHeight="1" ht="11.25">
      <c r="A92" s="1858" t="s">
        <v>2306</v>
      </c>
      <c r="B92" s="1858" t="s">
        <v>16</v>
      </c>
      <c r="C92" s="1858" t="s">
        <v>2615</v>
      </c>
      <c r="D92" s="1858" t="s">
        <v>2616</v>
      </c>
      <c r="E92" s="1858" t="s">
        <v>2617</v>
      </c>
      <c r="F92" s="1858" t="s">
        <v>2419</v>
      </c>
      <c r="G92" s="1858" t="s">
        <v>28</v>
      </c>
      <c r="H92" s="1858" t="s">
        <v>28</v>
      </c>
      <c r="I92" s="1858" t="s">
        <v>856</v>
      </c>
    </row>
    <row customHeight="1" ht="11.25">
      <c r="A93" s="1858" t="s">
        <v>2306</v>
      </c>
      <c r="B93" s="1858" t="s">
        <v>16</v>
      </c>
      <c r="C93" s="1858" t="s">
        <v>2618</v>
      </c>
      <c r="D93" s="1858" t="s">
        <v>2619</v>
      </c>
      <c r="E93" s="1858" t="s">
        <v>2620</v>
      </c>
      <c r="F93" s="1858" t="s">
        <v>55</v>
      </c>
      <c r="G93" s="1858" t="s">
        <v>28</v>
      </c>
      <c r="H93" s="1858" t="s">
        <v>28</v>
      </c>
      <c r="I93" s="1858" t="s">
        <v>856</v>
      </c>
    </row>
    <row customHeight="1" ht="11.25">
      <c r="A94" s="1858" t="s">
        <v>2306</v>
      </c>
      <c r="B94" s="1858" t="s">
        <v>16</v>
      </c>
      <c r="C94" s="1858" t="s">
        <v>2621</v>
      </c>
      <c r="D94" s="1858" t="s">
        <v>2622</v>
      </c>
      <c r="E94" s="1858" t="s">
        <v>2623</v>
      </c>
      <c r="F94" s="1858" t="s">
        <v>2326</v>
      </c>
      <c r="G94" s="1858" t="s">
        <v>28</v>
      </c>
      <c r="H94" s="1858" t="s">
        <v>28</v>
      </c>
      <c r="I94" s="1858" t="s">
        <v>856</v>
      </c>
    </row>
    <row customHeight="1" ht="11.25">
      <c r="A95" s="1858" t="s">
        <v>2306</v>
      </c>
      <c r="B95" s="1858" t="s">
        <v>16</v>
      </c>
      <c r="C95" s="1858" t="s">
        <v>2624</v>
      </c>
      <c r="D95" s="1858" t="s">
        <v>2625</v>
      </c>
      <c r="E95" s="1858" t="s">
        <v>2626</v>
      </c>
      <c r="F95" s="1858" t="s">
        <v>2419</v>
      </c>
      <c r="G95" s="1858" t="s">
        <v>28</v>
      </c>
      <c r="H95" s="1858" t="s">
        <v>28</v>
      </c>
      <c r="I95" s="1858" t="s">
        <v>856</v>
      </c>
    </row>
    <row customHeight="1" ht="11.25">
      <c r="A96" s="1858" t="s">
        <v>2306</v>
      </c>
      <c r="B96" s="1858" t="s">
        <v>16</v>
      </c>
      <c r="C96" s="1858" t="s">
        <v>2627</v>
      </c>
      <c r="D96" s="1858" t="s">
        <v>2628</v>
      </c>
      <c r="E96" s="1858" t="s">
        <v>2629</v>
      </c>
      <c r="F96" s="1858" t="s">
        <v>2419</v>
      </c>
      <c r="G96" s="1858" t="s">
        <v>28</v>
      </c>
      <c r="H96" s="1858" t="s">
        <v>28</v>
      </c>
      <c r="I96" s="1858" t="s">
        <v>856</v>
      </c>
    </row>
    <row customHeight="1" ht="11.25">
      <c r="A97" s="1858" t="s">
        <v>2306</v>
      </c>
      <c r="B97" s="1858" t="s">
        <v>16</v>
      </c>
      <c r="C97" s="1858" t="s">
        <v>2630</v>
      </c>
      <c r="D97" s="1858" t="s">
        <v>2631</v>
      </c>
      <c r="E97" s="1858" t="s">
        <v>2632</v>
      </c>
      <c r="F97" s="1858" t="s">
        <v>2322</v>
      </c>
      <c r="G97" s="1858" t="s">
        <v>28</v>
      </c>
      <c r="H97" s="1858" t="s">
        <v>28</v>
      </c>
      <c r="I97" s="1858" t="s">
        <v>856</v>
      </c>
    </row>
    <row customHeight="1" ht="11.25">
      <c r="A98" s="1858" t="s">
        <v>2306</v>
      </c>
      <c r="B98" s="1858" t="s">
        <v>16</v>
      </c>
      <c r="C98" s="1858" t="s">
        <v>2633</v>
      </c>
      <c r="D98" s="1858" t="s">
        <v>2634</v>
      </c>
      <c r="E98" s="1858" t="s">
        <v>2635</v>
      </c>
      <c r="F98" s="1858" t="s">
        <v>2636</v>
      </c>
      <c r="G98" s="1858" t="s">
        <v>28</v>
      </c>
      <c r="H98" s="1858" t="s">
        <v>28</v>
      </c>
      <c r="I98" s="1858" t="s">
        <v>856</v>
      </c>
    </row>
    <row customHeight="1" ht="11.25">
      <c r="A99" s="1858" t="s">
        <v>2306</v>
      </c>
      <c r="B99" s="1858" t="s">
        <v>16</v>
      </c>
      <c r="C99" s="1858" t="s">
        <v>2637</v>
      </c>
      <c r="D99" s="1858" t="s">
        <v>2638</v>
      </c>
      <c r="E99" s="1858" t="s">
        <v>2639</v>
      </c>
      <c r="F99" s="1858" t="s">
        <v>2640</v>
      </c>
      <c r="G99" s="1858" t="s">
        <v>28</v>
      </c>
      <c r="H99" s="1858" t="s">
        <v>28</v>
      </c>
      <c r="I99" s="1858" t="s">
        <v>856</v>
      </c>
    </row>
    <row customHeight="1" ht="11.25">
      <c r="A100" s="1858" t="s">
        <v>2306</v>
      </c>
      <c r="B100" s="1858" t="s">
        <v>16</v>
      </c>
      <c r="C100" s="1858" t="s">
        <v>2641</v>
      </c>
      <c r="D100" s="1858" t="s">
        <v>2642</v>
      </c>
      <c r="E100" s="1858" t="s">
        <v>2643</v>
      </c>
      <c r="F100" s="1858" t="s">
        <v>2342</v>
      </c>
      <c r="G100" s="1858" t="s">
        <v>28</v>
      </c>
      <c r="H100" s="1858" t="s">
        <v>28</v>
      </c>
      <c r="I100" s="1858" t="s">
        <v>856</v>
      </c>
    </row>
    <row customHeight="1" ht="11.25">
      <c r="A101" s="1858" t="s">
        <v>2306</v>
      </c>
      <c r="B101" s="1858" t="s">
        <v>16</v>
      </c>
      <c r="C101" s="1858" t="s">
        <v>2644</v>
      </c>
      <c r="D101" s="1858" t="s">
        <v>2645</v>
      </c>
      <c r="E101" s="1858" t="s">
        <v>2646</v>
      </c>
      <c r="F101" s="1858" t="s">
        <v>2419</v>
      </c>
      <c r="G101" s="1858" t="s">
        <v>28</v>
      </c>
      <c r="H101" s="1858" t="s">
        <v>28</v>
      </c>
      <c r="I101" s="1858" t="s">
        <v>856</v>
      </c>
    </row>
    <row customHeight="1" ht="11.25">
      <c r="A102" s="1858" t="s">
        <v>2306</v>
      </c>
      <c r="B102" s="1858" t="s">
        <v>16</v>
      </c>
      <c r="C102" s="1858" t="s">
        <v>2647</v>
      </c>
      <c r="D102" s="1858" t="s">
        <v>2648</v>
      </c>
      <c r="E102" s="1858" t="s">
        <v>2649</v>
      </c>
      <c r="F102" s="1858" t="s">
        <v>2326</v>
      </c>
      <c r="G102" s="1858" t="s">
        <v>28</v>
      </c>
      <c r="H102" s="1858" t="s">
        <v>28</v>
      </c>
      <c r="I102" s="1858" t="s">
        <v>856</v>
      </c>
    </row>
    <row customHeight="1" ht="11.25">
      <c r="A103" s="1858" t="s">
        <v>2306</v>
      </c>
      <c r="B103" s="1858" t="s">
        <v>16</v>
      </c>
      <c r="C103" s="1858" t="s">
        <v>2650</v>
      </c>
      <c r="D103" s="1858" t="s">
        <v>2651</v>
      </c>
      <c r="E103" s="1858" t="s">
        <v>2652</v>
      </c>
      <c r="F103" s="1858" t="s">
        <v>2508</v>
      </c>
      <c r="G103" s="1858" t="s">
        <v>28</v>
      </c>
      <c r="H103" s="1858" t="s">
        <v>28</v>
      </c>
      <c r="I103" s="1858" t="s">
        <v>856</v>
      </c>
    </row>
    <row customHeight="1" ht="11.25">
      <c r="A104" s="1858" t="s">
        <v>2306</v>
      </c>
      <c r="B104" s="1858" t="s">
        <v>16</v>
      </c>
      <c r="C104" s="1858" t="s">
        <v>2653</v>
      </c>
      <c r="D104" s="1858" t="s">
        <v>2654</v>
      </c>
      <c r="E104" s="1858" t="s">
        <v>2655</v>
      </c>
      <c r="F104" s="1858" t="s">
        <v>2656</v>
      </c>
      <c r="G104" s="1858" t="s">
        <v>2657</v>
      </c>
      <c r="H104" s="1858" t="s">
        <v>28</v>
      </c>
      <c r="I104" s="1858" t="s">
        <v>856</v>
      </c>
    </row>
    <row customHeight="1" ht="11.25">
      <c r="A105" s="1858" t="s">
        <v>2306</v>
      </c>
      <c r="B105" s="1858" t="s">
        <v>16</v>
      </c>
      <c r="C105" s="1858" t="s">
        <v>2658</v>
      </c>
      <c r="D105" s="1858" t="s">
        <v>2654</v>
      </c>
      <c r="E105" s="1858" t="s">
        <v>2655</v>
      </c>
      <c r="F105" s="1858" t="s">
        <v>2659</v>
      </c>
      <c r="G105" s="1858" t="s">
        <v>28</v>
      </c>
      <c r="H105" s="1858" t="s">
        <v>28</v>
      </c>
      <c r="I105" s="1858" t="s">
        <v>856</v>
      </c>
    </row>
    <row customHeight="1" ht="11.25">
      <c r="A106" s="1858" t="s">
        <v>2306</v>
      </c>
      <c r="B106" s="1858" t="s">
        <v>16</v>
      </c>
      <c r="C106" s="1858" t="s">
        <v>2660</v>
      </c>
      <c r="D106" s="1858" t="s">
        <v>2661</v>
      </c>
      <c r="E106" s="1858" t="s">
        <v>2662</v>
      </c>
      <c r="F106" s="1858" t="s">
        <v>2663</v>
      </c>
      <c r="G106" s="1858" t="s">
        <v>2664</v>
      </c>
      <c r="H106" s="1858" t="s">
        <v>28</v>
      </c>
      <c r="I106" s="1858" t="s">
        <v>856</v>
      </c>
    </row>
    <row customHeight="1" ht="11.25">
      <c r="A107" s="1858" t="s">
        <v>2306</v>
      </c>
      <c r="B107" s="1858" t="s">
        <v>16</v>
      </c>
      <c r="C107" s="1858" t="s">
        <v>2665</v>
      </c>
      <c r="D107" s="1858" t="s">
        <v>2666</v>
      </c>
      <c r="E107" s="1858" t="s">
        <v>2667</v>
      </c>
      <c r="F107" s="1858" t="s">
        <v>2380</v>
      </c>
      <c r="G107" s="1858" t="s">
        <v>28</v>
      </c>
      <c r="H107" s="1858" t="s">
        <v>28</v>
      </c>
      <c r="I107" s="1858" t="s">
        <v>856</v>
      </c>
    </row>
    <row customHeight="1" ht="11.25">
      <c r="A108" s="1858" t="s">
        <v>2306</v>
      </c>
      <c r="B108" s="1858" t="s">
        <v>16</v>
      </c>
      <c r="C108" s="1858" t="s">
        <v>2668</v>
      </c>
      <c r="D108" s="1858" t="s">
        <v>2669</v>
      </c>
      <c r="E108" s="1858" t="s">
        <v>2670</v>
      </c>
      <c r="F108" s="1858" t="s">
        <v>2318</v>
      </c>
      <c r="G108" s="1858" t="s">
        <v>28</v>
      </c>
      <c r="H108" s="1858" t="s">
        <v>28</v>
      </c>
      <c r="I108" s="1858" t="s">
        <v>856</v>
      </c>
    </row>
    <row customHeight="1" ht="11.25">
      <c r="A109" s="1858" t="s">
        <v>2306</v>
      </c>
      <c r="B109" s="1858" t="s">
        <v>16</v>
      </c>
      <c r="C109" s="1858" t="s">
        <v>2671</v>
      </c>
      <c r="D109" s="1858" t="s">
        <v>2672</v>
      </c>
      <c r="E109" s="1858" t="s">
        <v>2673</v>
      </c>
      <c r="F109" s="1858" t="s">
        <v>2310</v>
      </c>
      <c r="G109" s="1858" t="s">
        <v>28</v>
      </c>
      <c r="H109" s="1858" t="s">
        <v>28</v>
      </c>
      <c r="I109" s="1858" t="s">
        <v>856</v>
      </c>
    </row>
    <row customHeight="1" ht="11.25">
      <c r="A110" s="1858" t="s">
        <v>2306</v>
      </c>
      <c r="B110" s="1858" t="s">
        <v>16</v>
      </c>
      <c r="C110" s="1858" t="s">
        <v>2674</v>
      </c>
      <c r="D110" s="1858" t="s">
        <v>2675</v>
      </c>
      <c r="E110" s="1858" t="s">
        <v>2676</v>
      </c>
      <c r="F110" s="1858" t="s">
        <v>2330</v>
      </c>
      <c r="G110" s="1858" t="s">
        <v>28</v>
      </c>
      <c r="H110" s="1858" t="s">
        <v>28</v>
      </c>
      <c r="I110" s="1858" t="s">
        <v>856</v>
      </c>
    </row>
    <row customHeight="1" ht="11.25">
      <c r="A111" s="1858" t="s">
        <v>2306</v>
      </c>
      <c r="B111" s="1858" t="s">
        <v>16</v>
      </c>
      <c r="C111" s="1858" t="s">
        <v>2677</v>
      </c>
      <c r="D111" s="1858" t="s">
        <v>2678</v>
      </c>
      <c r="E111" s="1858" t="s">
        <v>2679</v>
      </c>
      <c r="F111" s="1858" t="s">
        <v>2334</v>
      </c>
      <c r="G111" s="1858" t="s">
        <v>2680</v>
      </c>
      <c r="H111" s="1858" t="s">
        <v>28</v>
      </c>
      <c r="I111" s="1858" t="s">
        <v>856</v>
      </c>
    </row>
    <row customHeight="1" ht="11.25">
      <c r="A112" s="1858" t="s">
        <v>2306</v>
      </c>
      <c r="B112" s="1858" t="s">
        <v>16</v>
      </c>
      <c r="C112" s="1858" t="s">
        <v>2681</v>
      </c>
      <c r="D112" s="1858" t="s">
        <v>2682</v>
      </c>
      <c r="E112" s="1858" t="s">
        <v>2683</v>
      </c>
      <c r="F112" s="1858" t="s">
        <v>2322</v>
      </c>
      <c r="G112" s="1858" t="s">
        <v>28</v>
      </c>
      <c r="H112" s="1858" t="s">
        <v>28</v>
      </c>
      <c r="I112" s="1858" t="s">
        <v>856</v>
      </c>
    </row>
    <row customHeight="1" ht="11.25">
      <c r="A113" s="1858" t="s">
        <v>2306</v>
      </c>
      <c r="B113" s="1858" t="s">
        <v>16</v>
      </c>
      <c r="C113" s="1858" t="s">
        <v>2684</v>
      </c>
      <c r="D113" s="1858" t="s">
        <v>2685</v>
      </c>
      <c r="E113" s="1858" t="s">
        <v>2686</v>
      </c>
      <c r="F113" s="1858" t="s">
        <v>2687</v>
      </c>
      <c r="G113" s="1858" t="s">
        <v>28</v>
      </c>
      <c r="H113" s="1858" t="s">
        <v>28</v>
      </c>
      <c r="I113" s="1858" t="s">
        <v>856</v>
      </c>
    </row>
    <row customHeight="1" ht="11.25">
      <c r="A114" s="1858" t="s">
        <v>2306</v>
      </c>
      <c r="B114" s="1858" t="s">
        <v>16</v>
      </c>
      <c r="C114" s="1858" t="s">
        <v>2688</v>
      </c>
      <c r="D114" s="1858" t="s">
        <v>2689</v>
      </c>
      <c r="E114" s="1858" t="s">
        <v>2690</v>
      </c>
      <c r="F114" s="1858" t="s">
        <v>2402</v>
      </c>
      <c r="G114" s="1858" t="s">
        <v>28</v>
      </c>
      <c r="H114" s="1858" t="s">
        <v>28</v>
      </c>
      <c r="I114" s="1858" t="s">
        <v>856</v>
      </c>
    </row>
    <row customHeight="1" ht="11.25">
      <c r="A115" s="1858" t="s">
        <v>2306</v>
      </c>
      <c r="B115" s="1858" t="s">
        <v>16</v>
      </c>
      <c r="C115" s="1858" t="s">
        <v>2691</v>
      </c>
      <c r="D115" s="1858" t="s">
        <v>2692</v>
      </c>
      <c r="E115" s="1858" t="s">
        <v>2693</v>
      </c>
      <c r="F115" s="1858" t="s">
        <v>2330</v>
      </c>
      <c r="G115" s="1858" t="s">
        <v>2694</v>
      </c>
      <c r="H115" s="1858" t="s">
        <v>28</v>
      </c>
      <c r="I115" s="1858" t="s">
        <v>856</v>
      </c>
    </row>
    <row customHeight="1" ht="11.25">
      <c r="A116" s="1858" t="s">
        <v>2306</v>
      </c>
      <c r="B116" s="1858" t="s">
        <v>16</v>
      </c>
      <c r="C116" s="1858" t="s">
        <v>2695</v>
      </c>
      <c r="D116" s="1858" t="s">
        <v>2696</v>
      </c>
      <c r="E116" s="1858" t="s">
        <v>2697</v>
      </c>
      <c r="F116" s="1858" t="s">
        <v>2698</v>
      </c>
      <c r="G116" s="1858" t="s">
        <v>2699</v>
      </c>
      <c r="H116" s="1858" t="s">
        <v>28</v>
      </c>
      <c r="I116" s="1858" t="s">
        <v>856</v>
      </c>
    </row>
    <row customHeight="1" ht="11.25">
      <c r="A117" s="1858" t="s">
        <v>2306</v>
      </c>
      <c r="B117" s="1858" t="s">
        <v>16</v>
      </c>
      <c r="C117" s="1858" t="s">
        <v>2700</v>
      </c>
      <c r="D117" s="1858" t="s">
        <v>2701</v>
      </c>
      <c r="E117" s="1858" t="s">
        <v>2702</v>
      </c>
      <c r="F117" s="1858" t="s">
        <v>2503</v>
      </c>
      <c r="G117" s="1858" t="s">
        <v>2703</v>
      </c>
      <c r="H117" s="1858" t="s">
        <v>28</v>
      </c>
      <c r="I117" s="1858" t="s">
        <v>856</v>
      </c>
    </row>
    <row customHeight="1" ht="11.25">
      <c r="A118" s="1858" t="s">
        <v>2306</v>
      </c>
      <c r="B118" s="1858" t="s">
        <v>16</v>
      </c>
      <c r="C118" s="1858" t="s">
        <v>2704</v>
      </c>
      <c r="D118" s="1858" t="s">
        <v>2705</v>
      </c>
      <c r="E118" s="1858" t="s">
        <v>2706</v>
      </c>
      <c r="F118" s="1858" t="s">
        <v>2707</v>
      </c>
      <c r="G118" s="1858" t="s">
        <v>28</v>
      </c>
      <c r="H118" s="1858" t="s">
        <v>28</v>
      </c>
      <c r="I118" s="1858" t="s">
        <v>856</v>
      </c>
    </row>
    <row customHeight="1" ht="11.25">
      <c r="A119" s="1858" t="s">
        <v>2306</v>
      </c>
      <c r="B119" s="1858" t="s">
        <v>16</v>
      </c>
      <c r="C119" s="1858" t="s">
        <v>2708</v>
      </c>
      <c r="D119" s="1858" t="s">
        <v>2709</v>
      </c>
      <c r="E119" s="1858" t="s">
        <v>2710</v>
      </c>
      <c r="F119" s="1858" t="s">
        <v>2326</v>
      </c>
      <c r="G119" s="1858" t="s">
        <v>28</v>
      </c>
      <c r="H119" s="1858" t="s">
        <v>28</v>
      </c>
      <c r="I119" s="1858" t="s">
        <v>856</v>
      </c>
    </row>
    <row customHeight="1" ht="11.25">
      <c r="A120" s="1858" t="s">
        <v>2306</v>
      </c>
      <c r="B120" s="1858" t="s">
        <v>16</v>
      </c>
      <c r="C120" s="1858" t="s">
        <v>2711</v>
      </c>
      <c r="D120" s="1858" t="s">
        <v>2712</v>
      </c>
      <c r="E120" s="1858" t="s">
        <v>2713</v>
      </c>
      <c r="F120" s="1858" t="s">
        <v>2326</v>
      </c>
      <c r="G120" s="1858" t="s">
        <v>28</v>
      </c>
      <c r="H120" s="1858" t="s">
        <v>28</v>
      </c>
      <c r="I120" s="1858" t="s">
        <v>856</v>
      </c>
    </row>
    <row customHeight="1" ht="11.25">
      <c r="A121" s="1858" t="s">
        <v>2306</v>
      </c>
      <c r="B121" s="1858" t="s">
        <v>16</v>
      </c>
      <c r="C121" s="1858" t="s">
        <v>2714</v>
      </c>
      <c r="D121" s="1858" t="s">
        <v>2715</v>
      </c>
      <c r="E121" s="1858" t="s">
        <v>2716</v>
      </c>
      <c r="F121" s="1858" t="s">
        <v>2330</v>
      </c>
      <c r="G121" s="1858" t="s">
        <v>28</v>
      </c>
      <c r="H121" s="1858" t="s">
        <v>28</v>
      </c>
      <c r="I121" s="1858" t="s">
        <v>856</v>
      </c>
    </row>
    <row customHeight="1" ht="11.25">
      <c r="A122" s="1858" t="s">
        <v>2306</v>
      </c>
      <c r="B122" s="1858" t="s">
        <v>16</v>
      </c>
      <c r="C122" s="1858" t="s">
        <v>2717</v>
      </c>
      <c r="D122" s="1858" t="s">
        <v>2718</v>
      </c>
      <c r="E122" s="1858" t="s">
        <v>2719</v>
      </c>
      <c r="F122" s="1858" t="s">
        <v>2512</v>
      </c>
      <c r="G122" s="1858" t="s">
        <v>28</v>
      </c>
      <c r="H122" s="1858" t="s">
        <v>28</v>
      </c>
      <c r="I122" s="1858" t="s">
        <v>856</v>
      </c>
    </row>
    <row customHeight="1" ht="11.25">
      <c r="A123" s="1858" t="s">
        <v>2306</v>
      </c>
      <c r="B123" s="1858" t="s">
        <v>16</v>
      </c>
      <c r="C123" s="1858" t="s">
        <v>2720</v>
      </c>
      <c r="D123" s="1858" t="s">
        <v>2721</v>
      </c>
      <c r="E123" s="1858" t="s">
        <v>2722</v>
      </c>
      <c r="F123" s="1858" t="s">
        <v>2326</v>
      </c>
      <c r="G123" s="1858" t="s">
        <v>28</v>
      </c>
      <c r="H123" s="1858" t="s">
        <v>28</v>
      </c>
      <c r="I123" s="1858" t="s">
        <v>856</v>
      </c>
    </row>
    <row customHeight="1" ht="11.25">
      <c r="A124" s="1858" t="s">
        <v>2306</v>
      </c>
      <c r="B124" s="1858" t="s">
        <v>16</v>
      </c>
      <c r="C124" s="1858" t="s">
        <v>2723</v>
      </c>
      <c r="D124" s="1858" t="s">
        <v>2724</v>
      </c>
      <c r="E124" s="1858" t="s">
        <v>2725</v>
      </c>
      <c r="F124" s="1858" t="s">
        <v>2342</v>
      </c>
      <c r="G124" s="1858" t="s">
        <v>2726</v>
      </c>
      <c r="H124" s="1858" t="s">
        <v>28</v>
      </c>
      <c r="I124" s="1858" t="s">
        <v>856</v>
      </c>
    </row>
    <row customHeight="1" ht="11.25">
      <c r="A125" s="1858" t="s">
        <v>2306</v>
      </c>
      <c r="B125" s="1858" t="s">
        <v>16</v>
      </c>
      <c r="C125" s="1858" t="s">
        <v>2727</v>
      </c>
      <c r="D125" s="1858" t="s">
        <v>2728</v>
      </c>
      <c r="E125" s="1858" t="s">
        <v>2729</v>
      </c>
      <c r="F125" s="1858" t="s">
        <v>2326</v>
      </c>
      <c r="G125" s="1858" t="s">
        <v>28</v>
      </c>
      <c r="H125" s="1858" t="s">
        <v>28</v>
      </c>
      <c r="I125" s="1858" t="s">
        <v>856</v>
      </c>
    </row>
    <row customHeight="1" ht="11.25">
      <c r="A126" s="1858" t="s">
        <v>2306</v>
      </c>
      <c r="B126" s="1858" t="s">
        <v>16</v>
      </c>
      <c r="C126" s="1858" t="s">
        <v>2730</v>
      </c>
      <c r="D126" s="1858" t="s">
        <v>2731</v>
      </c>
      <c r="E126" s="1858" t="s">
        <v>2732</v>
      </c>
      <c r="F126" s="1858" t="s">
        <v>2419</v>
      </c>
      <c r="G126" s="1858" t="s">
        <v>2733</v>
      </c>
      <c r="H126" s="1858" t="s">
        <v>28</v>
      </c>
      <c r="I126" s="1858" t="s">
        <v>856</v>
      </c>
    </row>
    <row customHeight="1" ht="11.25">
      <c r="A127" s="1858" t="s">
        <v>2306</v>
      </c>
      <c r="B127" s="1858" t="s">
        <v>16</v>
      </c>
      <c r="C127" s="1858" t="s">
        <v>2734</v>
      </c>
      <c r="D127" s="1858" t="s">
        <v>2735</v>
      </c>
      <c r="E127" s="1858" t="s">
        <v>2736</v>
      </c>
      <c r="F127" s="1858" t="s">
        <v>2326</v>
      </c>
      <c r="G127" s="1858" t="s">
        <v>28</v>
      </c>
      <c r="H127" s="1858" t="s">
        <v>28</v>
      </c>
      <c r="I127" s="1858" t="s">
        <v>856</v>
      </c>
    </row>
    <row customHeight="1" ht="11.25">
      <c r="A128" s="1858" t="s">
        <v>2306</v>
      </c>
      <c r="B128" s="1858" t="s">
        <v>16</v>
      </c>
      <c r="C128" s="1858" t="s">
        <v>2737</v>
      </c>
      <c r="D128" s="1858" t="s">
        <v>2738</v>
      </c>
      <c r="E128" s="1858" t="s">
        <v>2739</v>
      </c>
      <c r="F128" s="1858" t="s">
        <v>2322</v>
      </c>
      <c r="G128" s="1858" t="s">
        <v>28</v>
      </c>
      <c r="H128" s="1858" t="s">
        <v>28</v>
      </c>
      <c r="I128" s="1858" t="s">
        <v>856</v>
      </c>
    </row>
    <row customHeight="1" ht="11.25">
      <c r="A129" s="1858" t="s">
        <v>2306</v>
      </c>
      <c r="B129" s="1858" t="s">
        <v>16</v>
      </c>
      <c r="C129" s="1858" t="s">
        <v>2740</v>
      </c>
      <c r="D129" s="1858" t="s">
        <v>2741</v>
      </c>
      <c r="E129" s="1858" t="s">
        <v>2742</v>
      </c>
      <c r="F129" s="1858" t="s">
        <v>2330</v>
      </c>
      <c r="G129" s="1858" t="s">
        <v>28</v>
      </c>
      <c r="H129" s="1858" t="s">
        <v>28</v>
      </c>
      <c r="I129" s="1858" t="s">
        <v>856</v>
      </c>
    </row>
    <row customHeight="1" ht="11.25">
      <c r="A130" s="1858" t="s">
        <v>2306</v>
      </c>
      <c r="B130" s="1858" t="s">
        <v>16</v>
      </c>
      <c r="C130" s="1858" t="s">
        <v>2743</v>
      </c>
      <c r="D130" s="1858" t="s">
        <v>2744</v>
      </c>
      <c r="E130" s="1858" t="s">
        <v>2745</v>
      </c>
      <c r="F130" s="1858" t="s">
        <v>2508</v>
      </c>
      <c r="G130" s="1858" t="s">
        <v>28</v>
      </c>
      <c r="H130" s="1858" t="s">
        <v>28</v>
      </c>
      <c r="I130" s="1858" t="s">
        <v>856</v>
      </c>
    </row>
    <row customHeight="1" ht="11.25">
      <c r="A131" s="1858" t="s">
        <v>2306</v>
      </c>
      <c r="B131" s="1858" t="s">
        <v>16</v>
      </c>
      <c r="C131" s="1858" t="s">
        <v>2746</v>
      </c>
      <c r="D131" s="1858" t="s">
        <v>2747</v>
      </c>
      <c r="E131" s="1858" t="s">
        <v>2748</v>
      </c>
      <c r="F131" s="1858" t="s">
        <v>2749</v>
      </c>
      <c r="G131" s="1858" t="s">
        <v>28</v>
      </c>
      <c r="H131" s="1858" t="s">
        <v>28</v>
      </c>
      <c r="I131" s="1858" t="s">
        <v>856</v>
      </c>
    </row>
    <row customHeight="1" ht="11.25">
      <c r="A132" s="1858" t="s">
        <v>2306</v>
      </c>
      <c r="B132" s="1858" t="s">
        <v>16</v>
      </c>
      <c r="C132" s="1858" t="s">
        <v>2750</v>
      </c>
      <c r="D132" s="1858" t="s">
        <v>2751</v>
      </c>
      <c r="E132" s="1858" t="s">
        <v>2752</v>
      </c>
      <c r="F132" s="1858" t="s">
        <v>2330</v>
      </c>
      <c r="G132" s="1858" t="s">
        <v>2753</v>
      </c>
      <c r="H132" s="1858" t="s">
        <v>28</v>
      </c>
      <c r="I132" s="1858" t="s">
        <v>856</v>
      </c>
    </row>
    <row customHeight="1" ht="11.25">
      <c r="A133" s="1858" t="s">
        <v>2306</v>
      </c>
      <c r="B133" s="1858" t="s">
        <v>16</v>
      </c>
      <c r="C133" s="1858" t="s">
        <v>2754</v>
      </c>
      <c r="D133" s="1858" t="s">
        <v>2755</v>
      </c>
      <c r="E133" s="1858" t="s">
        <v>2756</v>
      </c>
      <c r="F133" s="1858" t="s">
        <v>2334</v>
      </c>
      <c r="G133" s="1858" t="s">
        <v>28</v>
      </c>
      <c r="H133" s="1858" t="s">
        <v>28</v>
      </c>
      <c r="I133" s="1858" t="s">
        <v>856</v>
      </c>
    </row>
    <row customHeight="1" ht="11.25">
      <c r="A134" s="1858" t="s">
        <v>2306</v>
      </c>
      <c r="B134" s="1858" t="s">
        <v>16</v>
      </c>
      <c r="C134" s="1858" t="s">
        <v>2757</v>
      </c>
      <c r="D134" s="1858" t="s">
        <v>2758</v>
      </c>
      <c r="E134" s="1858" t="s">
        <v>2759</v>
      </c>
      <c r="F134" s="1858" t="s">
        <v>55</v>
      </c>
      <c r="G134" s="1858" t="s">
        <v>2760</v>
      </c>
      <c r="H134" s="1858" t="s">
        <v>28</v>
      </c>
      <c r="I134" s="1858" t="s">
        <v>856</v>
      </c>
    </row>
    <row customHeight="1" ht="11.25">
      <c r="A135" s="1858" t="s">
        <v>2306</v>
      </c>
      <c r="B135" s="1858" t="s">
        <v>16</v>
      </c>
      <c r="C135" s="1858" t="s">
        <v>2761</v>
      </c>
      <c r="D135" s="1858" t="s">
        <v>2762</v>
      </c>
      <c r="E135" s="1858" t="s">
        <v>2763</v>
      </c>
      <c r="F135" s="1858" t="s">
        <v>2478</v>
      </c>
      <c r="G135" s="1858" t="s">
        <v>28</v>
      </c>
      <c r="H135" s="1858" t="s">
        <v>28</v>
      </c>
      <c r="I135" s="1858" t="s">
        <v>856</v>
      </c>
    </row>
    <row customHeight="1" ht="11.25">
      <c r="A136" s="1858" t="s">
        <v>2306</v>
      </c>
      <c r="B136" s="1858" t="s">
        <v>16</v>
      </c>
      <c r="C136" s="1858" t="s">
        <v>2764</v>
      </c>
      <c r="D136" s="1858" t="s">
        <v>2765</v>
      </c>
      <c r="E136" s="1858" t="s">
        <v>2766</v>
      </c>
      <c r="F136" s="1858" t="s">
        <v>2326</v>
      </c>
      <c r="G136" s="1858" t="s">
        <v>28</v>
      </c>
      <c r="H136" s="1858" t="s">
        <v>28</v>
      </c>
      <c r="I136" s="1858" t="s">
        <v>856</v>
      </c>
    </row>
    <row customHeight="1" ht="11.25">
      <c r="A137" s="1858" t="s">
        <v>2306</v>
      </c>
      <c r="B137" s="1858" t="s">
        <v>16</v>
      </c>
      <c r="C137" s="1858" t="s">
        <v>2767</v>
      </c>
      <c r="D137" s="1858" t="s">
        <v>2768</v>
      </c>
      <c r="E137" s="1858" t="s">
        <v>2769</v>
      </c>
      <c r="F137" s="1858" t="s">
        <v>2478</v>
      </c>
      <c r="G137" s="1858" t="s">
        <v>28</v>
      </c>
      <c r="H137" s="1858" t="s">
        <v>28</v>
      </c>
      <c r="I137" s="1858" t="s">
        <v>856</v>
      </c>
    </row>
    <row customHeight="1" ht="11.25">
      <c r="A138" s="1858" t="s">
        <v>2306</v>
      </c>
      <c r="B138" s="1858" t="s">
        <v>16</v>
      </c>
      <c r="C138" s="1858" t="s">
        <v>2770</v>
      </c>
      <c r="D138" s="1858" t="s">
        <v>2771</v>
      </c>
      <c r="E138" s="1858" t="s">
        <v>2772</v>
      </c>
      <c r="F138" s="1858" t="s">
        <v>2478</v>
      </c>
      <c r="G138" s="1858" t="s">
        <v>2773</v>
      </c>
      <c r="H138" s="1858" t="s">
        <v>28</v>
      </c>
      <c r="I138" s="1858" t="s">
        <v>856</v>
      </c>
    </row>
    <row customHeight="1" ht="11.25">
      <c r="A139" s="1858" t="s">
        <v>2306</v>
      </c>
      <c r="B139" s="1858" t="s">
        <v>16</v>
      </c>
      <c r="C139" s="1858" t="s">
        <v>2774</v>
      </c>
      <c r="D139" s="1858" t="s">
        <v>2775</v>
      </c>
      <c r="E139" s="1858" t="s">
        <v>2776</v>
      </c>
      <c r="F139" s="1858" t="s">
        <v>2342</v>
      </c>
      <c r="G139" s="1858" t="s">
        <v>28</v>
      </c>
      <c r="H139" s="1858" t="s">
        <v>28</v>
      </c>
      <c r="I139" s="1858" t="s">
        <v>856</v>
      </c>
    </row>
    <row customHeight="1" ht="11.25">
      <c r="A140" s="1858" t="s">
        <v>2306</v>
      </c>
      <c r="B140" s="1858" t="s">
        <v>16</v>
      </c>
      <c r="C140" s="1858" t="s">
        <v>2777</v>
      </c>
      <c r="D140" s="1858" t="s">
        <v>2778</v>
      </c>
      <c r="E140" s="1858" t="s">
        <v>2779</v>
      </c>
      <c r="F140" s="1858" t="s">
        <v>2503</v>
      </c>
      <c r="G140" s="1858" t="s">
        <v>28</v>
      </c>
      <c r="H140" s="1858" t="s">
        <v>28</v>
      </c>
      <c r="I140" s="1858" t="s">
        <v>856</v>
      </c>
    </row>
    <row customHeight="1" ht="11.25">
      <c r="A141" s="1858" t="s">
        <v>2306</v>
      </c>
      <c r="B141" s="1858" t="s">
        <v>16</v>
      </c>
      <c r="C141" s="1858" t="s">
        <v>2780</v>
      </c>
      <c r="D141" s="1858" t="s">
        <v>2781</v>
      </c>
      <c r="E141" s="1858" t="s">
        <v>2782</v>
      </c>
      <c r="F141" s="1858" t="s">
        <v>2749</v>
      </c>
      <c r="G141" s="1858" t="s">
        <v>28</v>
      </c>
      <c r="H141" s="1858" t="s">
        <v>28</v>
      </c>
      <c r="I141" s="1858" t="s">
        <v>856</v>
      </c>
    </row>
    <row customHeight="1" ht="11.25">
      <c r="A142" s="1858" t="s">
        <v>2306</v>
      </c>
      <c r="B142" s="1858" t="s">
        <v>16</v>
      </c>
      <c r="C142" s="1858" t="s">
        <v>2783</v>
      </c>
      <c r="D142" s="1858" t="s">
        <v>2784</v>
      </c>
      <c r="E142" s="1858" t="s">
        <v>2785</v>
      </c>
      <c r="F142" s="1858" t="s">
        <v>55</v>
      </c>
      <c r="G142" s="1858" t="s">
        <v>28</v>
      </c>
      <c r="H142" s="1858" t="s">
        <v>28</v>
      </c>
      <c r="I142" s="1858" t="s">
        <v>856</v>
      </c>
    </row>
    <row customHeight="1" ht="11.25">
      <c r="A143" s="1858" t="s">
        <v>2306</v>
      </c>
      <c r="B143" s="1858" t="s">
        <v>16</v>
      </c>
      <c r="C143" s="1858" t="s">
        <v>2786</v>
      </c>
      <c r="D143" s="1858" t="s">
        <v>2787</v>
      </c>
      <c r="E143" s="1858" t="s">
        <v>2788</v>
      </c>
      <c r="F143" s="1858" t="s">
        <v>2402</v>
      </c>
      <c r="G143" s="1858" t="s">
        <v>28</v>
      </c>
      <c r="H143" s="1858" t="s">
        <v>28</v>
      </c>
      <c r="I143" s="1858" t="s">
        <v>856</v>
      </c>
    </row>
    <row customHeight="1" ht="11.25">
      <c r="A144" s="1858" t="s">
        <v>2306</v>
      </c>
      <c r="B144" s="1858" t="s">
        <v>16</v>
      </c>
      <c r="C144" s="1858" t="s">
        <v>2789</v>
      </c>
      <c r="D144" s="1858" t="s">
        <v>2790</v>
      </c>
      <c r="E144" s="1858" t="s">
        <v>2791</v>
      </c>
      <c r="F144" s="1858" t="s">
        <v>2508</v>
      </c>
      <c r="G144" s="1858" t="s">
        <v>28</v>
      </c>
      <c r="H144" s="1858" t="s">
        <v>28</v>
      </c>
      <c r="I144" s="1858" t="s">
        <v>856</v>
      </c>
    </row>
    <row customHeight="1" ht="11.25">
      <c r="A145" s="1858" t="s">
        <v>2306</v>
      </c>
      <c r="B145" s="1858" t="s">
        <v>16</v>
      </c>
      <c r="C145" s="1858" t="s">
        <v>2792</v>
      </c>
      <c r="D145" s="1858" t="s">
        <v>2793</v>
      </c>
      <c r="E145" s="1858" t="s">
        <v>2794</v>
      </c>
      <c r="F145" s="1858" t="s">
        <v>2322</v>
      </c>
      <c r="G145" s="1858" t="s">
        <v>2795</v>
      </c>
      <c r="H145" s="1858" t="s">
        <v>28</v>
      </c>
      <c r="I145" s="1858" t="s">
        <v>856</v>
      </c>
    </row>
    <row customHeight="1" ht="11.25">
      <c r="A146" s="1858" t="s">
        <v>2306</v>
      </c>
      <c r="B146" s="1858" t="s">
        <v>16</v>
      </c>
      <c r="C146" s="1858" t="s">
        <v>2796</v>
      </c>
      <c r="D146" s="1858" t="s">
        <v>2797</v>
      </c>
      <c r="E146" s="1858" t="s">
        <v>2798</v>
      </c>
      <c r="F146" s="1858" t="s">
        <v>2799</v>
      </c>
      <c r="G146" s="1858" t="s">
        <v>28</v>
      </c>
      <c r="H146" s="1858" t="s">
        <v>28</v>
      </c>
      <c r="I146" s="1858" t="s">
        <v>856</v>
      </c>
    </row>
    <row customHeight="1" ht="11.25">
      <c r="A147" s="1858" t="s">
        <v>2306</v>
      </c>
      <c r="B147" s="1858" t="s">
        <v>16</v>
      </c>
      <c r="C147" s="1858" t="s">
        <v>2800</v>
      </c>
      <c r="D147" s="1858" t="s">
        <v>2801</v>
      </c>
      <c r="E147" s="1858" t="s">
        <v>2802</v>
      </c>
      <c r="F147" s="1858" t="s">
        <v>2322</v>
      </c>
      <c r="G147" s="1858" t="s">
        <v>28</v>
      </c>
      <c r="H147" s="1858" t="s">
        <v>28</v>
      </c>
      <c r="I147" s="1858" t="s">
        <v>856</v>
      </c>
    </row>
    <row customHeight="1" ht="11.25">
      <c r="A148" s="1858" t="s">
        <v>2306</v>
      </c>
      <c r="B148" s="1858" t="s">
        <v>16</v>
      </c>
      <c r="C148" s="1858" t="s">
        <v>2803</v>
      </c>
      <c r="D148" s="1858" t="s">
        <v>2804</v>
      </c>
      <c r="E148" s="1858" t="s">
        <v>2805</v>
      </c>
      <c r="F148" s="1858" t="s">
        <v>2322</v>
      </c>
      <c r="G148" s="1858" t="s">
        <v>28</v>
      </c>
      <c r="H148" s="1858" t="s">
        <v>28</v>
      </c>
      <c r="I148" s="1858" t="s">
        <v>856</v>
      </c>
    </row>
    <row customHeight="1" ht="11.25">
      <c r="A149" s="1858" t="s">
        <v>2306</v>
      </c>
      <c r="B149" s="1858" t="s">
        <v>16</v>
      </c>
      <c r="C149" s="1858" t="s">
        <v>2806</v>
      </c>
      <c r="D149" s="1858" t="s">
        <v>2807</v>
      </c>
      <c r="E149" s="1858" t="s">
        <v>2808</v>
      </c>
      <c r="F149" s="1858" t="s">
        <v>2380</v>
      </c>
      <c r="G149" s="1858" t="s">
        <v>28</v>
      </c>
      <c r="H149" s="1858" t="s">
        <v>28</v>
      </c>
      <c r="I149" s="1858" t="s">
        <v>856</v>
      </c>
    </row>
    <row customHeight="1" ht="11.25">
      <c r="A150" s="1858" t="s">
        <v>2306</v>
      </c>
      <c r="B150" s="1858" t="s">
        <v>16</v>
      </c>
      <c r="C150" s="1858" t="s">
        <v>2809</v>
      </c>
      <c r="D150" s="1858" t="s">
        <v>2810</v>
      </c>
      <c r="E150" s="1858" t="s">
        <v>2811</v>
      </c>
      <c r="F150" s="1858" t="s">
        <v>2330</v>
      </c>
      <c r="G150" s="1858" t="s">
        <v>2812</v>
      </c>
      <c r="H150" s="1858" t="s">
        <v>28</v>
      </c>
      <c r="I150" s="1858" t="s">
        <v>856</v>
      </c>
    </row>
    <row customHeight="1" ht="11.25">
      <c r="A151" s="1858" t="s">
        <v>2306</v>
      </c>
      <c r="B151" s="1858" t="s">
        <v>16</v>
      </c>
      <c r="C151" s="1858" t="s">
        <v>2813</v>
      </c>
      <c r="D151" s="1858" t="s">
        <v>2814</v>
      </c>
      <c r="E151" s="1858" t="s">
        <v>2815</v>
      </c>
      <c r="F151" s="1858" t="s">
        <v>2749</v>
      </c>
      <c r="G151" s="1858" t="s">
        <v>28</v>
      </c>
      <c r="H151" s="1858" t="s">
        <v>28</v>
      </c>
      <c r="I151" s="1858" t="s">
        <v>856</v>
      </c>
    </row>
    <row customHeight="1" ht="11.25">
      <c r="A152" s="1858" t="s">
        <v>2306</v>
      </c>
      <c r="B152" s="1858" t="s">
        <v>16</v>
      </c>
      <c r="C152" s="1858" t="s">
        <v>2816</v>
      </c>
      <c r="D152" s="1858" t="s">
        <v>2817</v>
      </c>
      <c r="E152" s="1858" t="s">
        <v>2818</v>
      </c>
      <c r="F152" s="1858" t="s">
        <v>2334</v>
      </c>
      <c r="G152" s="1858" t="s">
        <v>28</v>
      </c>
      <c r="H152" s="1858" t="s">
        <v>28</v>
      </c>
      <c r="I152" s="1858" t="s">
        <v>856</v>
      </c>
    </row>
    <row customHeight="1" ht="11.25">
      <c r="A153" s="1858" t="s">
        <v>2306</v>
      </c>
      <c r="B153" s="1858" t="s">
        <v>16</v>
      </c>
      <c r="C153" s="1858" t="s">
        <v>2819</v>
      </c>
      <c r="D153" s="1858" t="s">
        <v>2820</v>
      </c>
      <c r="E153" s="1858" t="s">
        <v>2821</v>
      </c>
      <c r="F153" s="1858" t="s">
        <v>2326</v>
      </c>
      <c r="G153" s="1858" t="s">
        <v>28</v>
      </c>
      <c r="H153" s="1858" t="s">
        <v>28</v>
      </c>
      <c r="I153" s="1858" t="s">
        <v>856</v>
      </c>
    </row>
    <row customHeight="1" ht="11.25">
      <c r="A154" s="1858" t="s">
        <v>2306</v>
      </c>
      <c r="B154" s="1858" t="s">
        <v>16</v>
      </c>
      <c r="C154" s="1858" t="s">
        <v>2822</v>
      </c>
      <c r="D154" s="1858" t="s">
        <v>2823</v>
      </c>
      <c r="E154" s="1858" t="s">
        <v>2824</v>
      </c>
      <c r="F154" s="1858" t="s">
        <v>2419</v>
      </c>
      <c r="G154" s="1858" t="s">
        <v>28</v>
      </c>
      <c r="H154" s="1858" t="s">
        <v>28</v>
      </c>
      <c r="I154" s="1858" t="s">
        <v>856</v>
      </c>
    </row>
    <row customHeight="1" ht="11.25">
      <c r="A155" s="1858" t="s">
        <v>2306</v>
      </c>
      <c r="B155" s="1858" t="s">
        <v>16</v>
      </c>
      <c r="C155" s="1858" t="s">
        <v>2825</v>
      </c>
      <c r="D155" s="1858" t="s">
        <v>2826</v>
      </c>
      <c r="E155" s="1858" t="s">
        <v>2827</v>
      </c>
      <c r="F155" s="1858" t="s">
        <v>2503</v>
      </c>
      <c r="G155" s="1858" t="s">
        <v>28</v>
      </c>
      <c r="H155" s="1858" t="s">
        <v>28</v>
      </c>
      <c r="I155" s="1858" t="s">
        <v>856</v>
      </c>
    </row>
    <row customHeight="1" ht="11.25">
      <c r="A156" s="1858" t="s">
        <v>2306</v>
      </c>
      <c r="B156" s="1858" t="s">
        <v>16</v>
      </c>
      <c r="C156" s="1858" t="s">
        <v>2828</v>
      </c>
      <c r="D156" s="1858" t="s">
        <v>2829</v>
      </c>
      <c r="E156" s="1858" t="s">
        <v>2830</v>
      </c>
      <c r="F156" s="1858" t="s">
        <v>2330</v>
      </c>
      <c r="G156" s="1858" t="s">
        <v>28</v>
      </c>
      <c r="H156" s="1858" t="s">
        <v>28</v>
      </c>
      <c r="I156" s="1858" t="s">
        <v>856</v>
      </c>
    </row>
    <row customHeight="1" ht="11.25">
      <c r="A157" s="1858" t="s">
        <v>2306</v>
      </c>
      <c r="B157" s="1858" t="s">
        <v>16</v>
      </c>
      <c r="C157" s="1858" t="s">
        <v>2831</v>
      </c>
      <c r="D157" s="1858" t="s">
        <v>2829</v>
      </c>
      <c r="E157" s="1858" t="s">
        <v>2830</v>
      </c>
      <c r="F157" s="1858" t="s">
        <v>2310</v>
      </c>
      <c r="G157" s="1858" t="s">
        <v>28</v>
      </c>
      <c r="H157" s="1858" t="s">
        <v>28</v>
      </c>
      <c r="I157" s="1858" t="s">
        <v>856</v>
      </c>
    </row>
    <row customHeight="1" ht="11.25">
      <c r="A158" s="1858" t="s">
        <v>2306</v>
      </c>
      <c r="B158" s="1858" t="s">
        <v>16</v>
      </c>
      <c r="C158" s="1858" t="s">
        <v>2832</v>
      </c>
      <c r="D158" s="1858" t="s">
        <v>2833</v>
      </c>
      <c r="E158" s="1858" t="s">
        <v>2834</v>
      </c>
      <c r="F158" s="1858" t="s">
        <v>2318</v>
      </c>
      <c r="G158" s="1858" t="s">
        <v>28</v>
      </c>
      <c r="H158" s="1858" t="s">
        <v>28</v>
      </c>
      <c r="I158" s="1858" t="s">
        <v>856</v>
      </c>
    </row>
    <row customHeight="1" ht="11.25">
      <c r="A159" s="1858" t="s">
        <v>2306</v>
      </c>
      <c r="B159" s="1858" t="s">
        <v>16</v>
      </c>
      <c r="C159" s="1858" t="s">
        <v>2835</v>
      </c>
      <c r="D159" s="1858" t="s">
        <v>2836</v>
      </c>
      <c r="E159" s="1858" t="s">
        <v>2837</v>
      </c>
      <c r="F159" s="1858" t="s">
        <v>2322</v>
      </c>
      <c r="G159" s="1858" t="s">
        <v>28</v>
      </c>
      <c r="H159" s="1858" t="s">
        <v>28</v>
      </c>
      <c r="I159" s="1858" t="s">
        <v>856</v>
      </c>
    </row>
    <row customHeight="1" ht="11.25">
      <c r="A160" s="1858" t="s">
        <v>2306</v>
      </c>
      <c r="B160" s="1858" t="s">
        <v>16</v>
      </c>
      <c r="C160" s="1858" t="s">
        <v>2838</v>
      </c>
      <c r="D160" s="1858" t="s">
        <v>2839</v>
      </c>
      <c r="E160" s="1858" t="s">
        <v>2840</v>
      </c>
      <c r="F160" s="1858" t="s">
        <v>2749</v>
      </c>
      <c r="G160" s="1858" t="s">
        <v>28</v>
      </c>
      <c r="H160" s="1858" t="s">
        <v>28</v>
      </c>
      <c r="I160" s="1858" t="s">
        <v>856</v>
      </c>
    </row>
    <row customHeight="1" ht="11.25">
      <c r="A161" s="1858" t="s">
        <v>2306</v>
      </c>
      <c r="B161" s="1858" t="s">
        <v>16</v>
      </c>
      <c r="C161" s="1858" t="s">
        <v>2841</v>
      </c>
      <c r="D161" s="1858" t="s">
        <v>2842</v>
      </c>
      <c r="E161" s="1858" t="s">
        <v>2843</v>
      </c>
      <c r="F161" s="1858" t="s">
        <v>2342</v>
      </c>
      <c r="G161" s="1858" t="s">
        <v>28</v>
      </c>
      <c r="H161" s="1858" t="s">
        <v>28</v>
      </c>
      <c r="I161" s="1858" t="s">
        <v>856</v>
      </c>
    </row>
    <row customHeight="1" ht="11.25">
      <c r="A162" s="1858" t="s">
        <v>2306</v>
      </c>
      <c r="B162" s="1858" t="s">
        <v>16</v>
      </c>
      <c r="C162" s="1858" t="s">
        <v>2844</v>
      </c>
      <c r="D162" s="1858" t="s">
        <v>2845</v>
      </c>
      <c r="E162" s="1858" t="s">
        <v>2846</v>
      </c>
      <c r="F162" s="1858" t="s">
        <v>2749</v>
      </c>
      <c r="G162" s="1858" t="s">
        <v>28</v>
      </c>
      <c r="H162" s="1858" t="s">
        <v>28</v>
      </c>
      <c r="I162" s="1858" t="s">
        <v>856</v>
      </c>
    </row>
    <row customHeight="1" ht="11.25">
      <c r="A163" s="1858" t="s">
        <v>2306</v>
      </c>
      <c r="B163" s="1858" t="s">
        <v>16</v>
      </c>
      <c r="C163" s="1858" t="s">
        <v>2847</v>
      </c>
      <c r="D163" s="1858" t="s">
        <v>2848</v>
      </c>
      <c r="E163" s="1858" t="s">
        <v>2849</v>
      </c>
      <c r="F163" s="1858" t="s">
        <v>2352</v>
      </c>
      <c r="G163" s="1858" t="s">
        <v>28</v>
      </c>
      <c r="H163" s="1858" t="s">
        <v>28</v>
      </c>
      <c r="I163" s="1858" t="s">
        <v>856</v>
      </c>
    </row>
    <row customHeight="1" ht="11.25">
      <c r="A164" s="1858" t="s">
        <v>2306</v>
      </c>
      <c r="B164" s="1858" t="s">
        <v>16</v>
      </c>
      <c r="C164" s="1858" t="s">
        <v>2850</v>
      </c>
      <c r="D164" s="1858" t="s">
        <v>2851</v>
      </c>
      <c r="E164" s="1858" t="s">
        <v>2852</v>
      </c>
      <c r="F164" s="1858" t="s">
        <v>2461</v>
      </c>
      <c r="G164" s="1858" t="s">
        <v>28</v>
      </c>
      <c r="H164" s="1858" t="s">
        <v>28</v>
      </c>
      <c r="I164" s="1858" t="s">
        <v>856</v>
      </c>
    </row>
    <row customHeight="1" ht="11.25">
      <c r="A165" s="1858" t="s">
        <v>2306</v>
      </c>
      <c r="B165" s="1858" t="s">
        <v>16</v>
      </c>
      <c r="C165" s="1858" t="s">
        <v>2853</v>
      </c>
      <c r="D165" s="1858" t="s">
        <v>2854</v>
      </c>
      <c r="E165" s="1858" t="s">
        <v>2855</v>
      </c>
      <c r="F165" s="1858" t="s">
        <v>2856</v>
      </c>
      <c r="G165" s="1858" t="s">
        <v>28</v>
      </c>
      <c r="H165" s="1858" t="s">
        <v>28</v>
      </c>
      <c r="I165" s="1858" t="s">
        <v>856</v>
      </c>
    </row>
    <row customHeight="1" ht="11.25">
      <c r="A166" s="1858" t="s">
        <v>2306</v>
      </c>
      <c r="B166" s="1858" t="s">
        <v>16</v>
      </c>
      <c r="C166" s="1858" t="s">
        <v>2857</v>
      </c>
      <c r="D166" s="1858" t="s">
        <v>2858</v>
      </c>
      <c r="E166" s="1858" t="s">
        <v>2855</v>
      </c>
      <c r="F166" s="1858" t="s">
        <v>2322</v>
      </c>
      <c r="G166" s="1858" t="s">
        <v>28</v>
      </c>
      <c r="H166" s="1858" t="s">
        <v>28</v>
      </c>
      <c r="I166" s="1858" t="s">
        <v>856</v>
      </c>
    </row>
    <row customHeight="1" ht="11.25">
      <c r="A167" s="1858" t="s">
        <v>2306</v>
      </c>
      <c r="B167" s="1858" t="s">
        <v>16</v>
      </c>
      <c r="C167" s="1858" t="s">
        <v>2859</v>
      </c>
      <c r="D167" s="1858" t="s">
        <v>2860</v>
      </c>
      <c r="E167" s="1858" t="s">
        <v>2861</v>
      </c>
      <c r="F167" s="1858" t="s">
        <v>2326</v>
      </c>
      <c r="G167" s="1858" t="s">
        <v>28</v>
      </c>
      <c r="H167" s="1858" t="s">
        <v>28</v>
      </c>
      <c r="I167" s="1858" t="s">
        <v>856</v>
      </c>
    </row>
    <row customHeight="1" ht="11.25">
      <c r="A168" s="1858" t="s">
        <v>2306</v>
      </c>
      <c r="B168" s="1858" t="s">
        <v>16</v>
      </c>
      <c r="C168" s="1858" t="s">
        <v>2862</v>
      </c>
      <c r="D168" s="1858" t="s">
        <v>2863</v>
      </c>
      <c r="E168" s="1858" t="s">
        <v>2864</v>
      </c>
      <c r="F168" s="1858" t="s">
        <v>2318</v>
      </c>
      <c r="G168" s="1858" t="s">
        <v>28</v>
      </c>
      <c r="H168" s="1858" t="s">
        <v>28</v>
      </c>
      <c r="I168" s="1858" t="s">
        <v>856</v>
      </c>
    </row>
    <row customHeight="1" ht="11.25">
      <c r="A169" s="1858" t="s">
        <v>2306</v>
      </c>
      <c r="B169" s="1858" t="s">
        <v>16</v>
      </c>
      <c r="C169" s="1858" t="s">
        <v>2865</v>
      </c>
      <c r="D169" s="1858" t="s">
        <v>2866</v>
      </c>
      <c r="E169" s="1858" t="s">
        <v>2867</v>
      </c>
      <c r="F169" s="1858" t="s">
        <v>2508</v>
      </c>
      <c r="G169" s="1858" t="s">
        <v>28</v>
      </c>
      <c r="H169" s="1858" t="s">
        <v>28</v>
      </c>
      <c r="I169" s="1858" t="s">
        <v>856</v>
      </c>
    </row>
    <row customHeight="1" ht="11.25">
      <c r="A170" s="1858" t="s">
        <v>2306</v>
      </c>
      <c r="B170" s="1858" t="s">
        <v>16</v>
      </c>
      <c r="C170" s="1858" t="s">
        <v>2868</v>
      </c>
      <c r="D170" s="1858" t="s">
        <v>2869</v>
      </c>
      <c r="E170" s="1858" t="s">
        <v>2870</v>
      </c>
      <c r="F170" s="1858" t="s">
        <v>2508</v>
      </c>
      <c r="G170" s="1858" t="s">
        <v>28</v>
      </c>
      <c r="H170" s="1858" t="s">
        <v>28</v>
      </c>
      <c r="I170" s="1858" t="s">
        <v>856</v>
      </c>
    </row>
    <row customHeight="1" ht="11.25">
      <c r="A171" s="1858" t="s">
        <v>2306</v>
      </c>
      <c r="B171" s="1858" t="s">
        <v>16</v>
      </c>
      <c r="C171" s="1858" t="s">
        <v>2871</v>
      </c>
      <c r="D171" s="1858" t="s">
        <v>2872</v>
      </c>
      <c r="E171" s="1858" t="s">
        <v>2873</v>
      </c>
      <c r="F171" s="1858" t="s">
        <v>2391</v>
      </c>
      <c r="G171" s="1858" t="s">
        <v>28</v>
      </c>
      <c r="H171" s="1858" t="s">
        <v>28</v>
      </c>
      <c r="I171" s="1858" t="s">
        <v>856</v>
      </c>
    </row>
    <row customHeight="1" ht="11.25">
      <c r="A172" s="1858" t="s">
        <v>2306</v>
      </c>
      <c r="B172" s="1858" t="s">
        <v>16</v>
      </c>
      <c r="C172" s="1858" t="s">
        <v>2874</v>
      </c>
      <c r="D172" s="1858" t="s">
        <v>2875</v>
      </c>
      <c r="E172" s="1858" t="s">
        <v>2876</v>
      </c>
      <c r="F172" s="1858" t="s">
        <v>2322</v>
      </c>
      <c r="G172" s="1858" t="s">
        <v>28</v>
      </c>
      <c r="H172" s="1858" t="s">
        <v>28</v>
      </c>
      <c r="I172" s="1858" t="s">
        <v>856</v>
      </c>
    </row>
    <row customHeight="1" ht="11.25">
      <c r="A173" s="1858" t="s">
        <v>2306</v>
      </c>
      <c r="B173" s="1858" t="s">
        <v>16</v>
      </c>
      <c r="C173" s="1858" t="s">
        <v>2877</v>
      </c>
      <c r="D173" s="1858" t="s">
        <v>2878</v>
      </c>
      <c r="E173" s="1858" t="s">
        <v>2879</v>
      </c>
      <c r="F173" s="1858" t="s">
        <v>2380</v>
      </c>
      <c r="G173" s="1858" t="s">
        <v>28</v>
      </c>
      <c r="H173" s="1858" t="s">
        <v>28</v>
      </c>
      <c r="I173" s="1858" t="s">
        <v>856</v>
      </c>
    </row>
    <row customHeight="1" ht="11.25">
      <c r="A174" s="1858" t="s">
        <v>2306</v>
      </c>
      <c r="B174" s="1858" t="s">
        <v>16</v>
      </c>
      <c r="C174" s="1858" t="s">
        <v>2880</v>
      </c>
      <c r="D174" s="1858" t="s">
        <v>2881</v>
      </c>
      <c r="E174" s="1858" t="s">
        <v>2882</v>
      </c>
      <c r="F174" s="1858" t="s">
        <v>55</v>
      </c>
      <c r="G174" s="1858" t="s">
        <v>28</v>
      </c>
      <c r="H174" s="1858" t="s">
        <v>28</v>
      </c>
      <c r="I174" s="1858" t="s">
        <v>856</v>
      </c>
    </row>
    <row customHeight="1" ht="11.25">
      <c r="A175" s="1858" t="s">
        <v>2306</v>
      </c>
      <c r="B175" s="1858" t="s">
        <v>16</v>
      </c>
      <c r="C175" s="1858" t="s">
        <v>2883</v>
      </c>
      <c r="D175" s="1858" t="s">
        <v>2884</v>
      </c>
      <c r="E175" s="1858" t="s">
        <v>2885</v>
      </c>
      <c r="F175" s="1858" t="s">
        <v>2318</v>
      </c>
      <c r="G175" s="1858" t="s">
        <v>28</v>
      </c>
      <c r="H175" s="1858" t="s">
        <v>28</v>
      </c>
      <c r="I175" s="1858" t="s">
        <v>856</v>
      </c>
    </row>
    <row customHeight="1" ht="11.25">
      <c r="A176" s="1858" t="s">
        <v>2306</v>
      </c>
      <c r="B176" s="1858" t="s">
        <v>16</v>
      </c>
      <c r="C176" s="1858" t="s">
        <v>2886</v>
      </c>
      <c r="D176" s="1858" t="s">
        <v>2887</v>
      </c>
      <c r="E176" s="1858" t="s">
        <v>2888</v>
      </c>
      <c r="F176" s="1858" t="s">
        <v>55</v>
      </c>
      <c r="G176" s="1858" t="s">
        <v>28</v>
      </c>
      <c r="H176" s="1858" t="s">
        <v>28</v>
      </c>
      <c r="I176" s="1858" t="s">
        <v>856</v>
      </c>
    </row>
    <row customHeight="1" ht="11.25">
      <c r="A177" s="1858" t="s">
        <v>2306</v>
      </c>
      <c r="B177" s="1858" t="s">
        <v>16</v>
      </c>
      <c r="C177" s="1858" t="s">
        <v>2889</v>
      </c>
      <c r="D177" s="1858" t="s">
        <v>2890</v>
      </c>
      <c r="E177" s="1858" t="s">
        <v>2891</v>
      </c>
      <c r="F177" s="1858" t="s">
        <v>2326</v>
      </c>
      <c r="G177" s="1858" t="s">
        <v>28</v>
      </c>
      <c r="H177" s="1858" t="s">
        <v>28</v>
      </c>
      <c r="I177" s="1858" t="s">
        <v>856</v>
      </c>
    </row>
    <row customHeight="1" ht="11.25">
      <c r="A178" s="1858" t="s">
        <v>2306</v>
      </c>
      <c r="B178" s="1858" t="s">
        <v>16</v>
      </c>
      <c r="C178" s="1858" t="s">
        <v>2892</v>
      </c>
      <c r="D178" s="1858" t="s">
        <v>2893</v>
      </c>
      <c r="E178" s="1858" t="s">
        <v>2894</v>
      </c>
      <c r="F178" s="1858" t="s">
        <v>2895</v>
      </c>
      <c r="G178" s="1858" t="s">
        <v>28</v>
      </c>
      <c r="H178" s="1858" t="s">
        <v>28</v>
      </c>
      <c r="I178" s="1858" t="s">
        <v>856</v>
      </c>
    </row>
    <row customHeight="1" ht="11.25">
      <c r="A179" s="1858" t="s">
        <v>2306</v>
      </c>
      <c r="B179" s="1858" t="s">
        <v>16</v>
      </c>
      <c r="C179" s="1858" t="s">
        <v>2896</v>
      </c>
      <c r="D179" s="1858" t="s">
        <v>2897</v>
      </c>
      <c r="E179" s="1858" t="s">
        <v>2898</v>
      </c>
      <c r="F179" s="1858" t="s">
        <v>2322</v>
      </c>
      <c r="G179" s="1858" t="s">
        <v>28</v>
      </c>
      <c r="H179" s="1858" t="s">
        <v>28</v>
      </c>
      <c r="I179" s="1858" t="s">
        <v>856</v>
      </c>
    </row>
    <row customHeight="1" ht="11.25">
      <c r="A180" s="1858" t="s">
        <v>2306</v>
      </c>
      <c r="B180" s="1858" t="s">
        <v>16</v>
      </c>
      <c r="C180" s="1858" t="s">
        <v>2899</v>
      </c>
      <c r="D180" s="1858" t="s">
        <v>2900</v>
      </c>
      <c r="E180" s="1858" t="s">
        <v>2901</v>
      </c>
      <c r="F180" s="1858" t="s">
        <v>2310</v>
      </c>
      <c r="G180" s="1858" t="s">
        <v>28</v>
      </c>
      <c r="H180" s="1858" t="s">
        <v>28</v>
      </c>
      <c r="I180" s="1858" t="s">
        <v>856</v>
      </c>
    </row>
    <row customHeight="1" ht="11.25">
      <c r="A181" s="1858" t="s">
        <v>2306</v>
      </c>
      <c r="B181" s="1858" t="s">
        <v>16</v>
      </c>
      <c r="C181" s="1858" t="s">
        <v>2902</v>
      </c>
      <c r="D181" s="1858" t="s">
        <v>2903</v>
      </c>
      <c r="E181" s="1858" t="s">
        <v>2904</v>
      </c>
      <c r="F181" s="1858" t="s">
        <v>2326</v>
      </c>
      <c r="G181" s="1858" t="s">
        <v>2905</v>
      </c>
      <c r="H181" s="1858" t="s">
        <v>28</v>
      </c>
      <c r="I181" s="1858" t="s">
        <v>856</v>
      </c>
    </row>
    <row customHeight="1" ht="11.25">
      <c r="A182" s="1858" t="s">
        <v>2306</v>
      </c>
      <c r="B182" s="1858" t="s">
        <v>16</v>
      </c>
      <c r="C182" s="1858" t="s">
        <v>2906</v>
      </c>
      <c r="D182" s="1858" t="s">
        <v>2907</v>
      </c>
      <c r="E182" s="1858" t="s">
        <v>2908</v>
      </c>
      <c r="F182" s="1858" t="s">
        <v>2909</v>
      </c>
      <c r="G182" s="1858" t="s">
        <v>28</v>
      </c>
      <c r="H182" s="1858" t="s">
        <v>28</v>
      </c>
      <c r="I182" s="1858" t="s">
        <v>856</v>
      </c>
    </row>
    <row customHeight="1" ht="11.25">
      <c r="A183" s="1858" t="s">
        <v>2306</v>
      </c>
      <c r="B183" s="1858" t="s">
        <v>16</v>
      </c>
      <c r="C183" s="1858" t="s">
        <v>2910</v>
      </c>
      <c r="D183" s="1858" t="s">
        <v>2911</v>
      </c>
      <c r="E183" s="1858" t="s">
        <v>2894</v>
      </c>
      <c r="F183" s="1858" t="s">
        <v>2529</v>
      </c>
      <c r="G183" s="1858" t="s">
        <v>2912</v>
      </c>
      <c r="H183" s="1858" t="s">
        <v>28</v>
      </c>
      <c r="I183" s="1858" t="s">
        <v>856</v>
      </c>
    </row>
    <row customHeight="1" ht="11.25">
      <c r="A184" s="1858" t="s">
        <v>2306</v>
      </c>
      <c r="B184" s="1858" t="s">
        <v>16</v>
      </c>
      <c r="C184" s="1858" t="s">
        <v>2913</v>
      </c>
      <c r="D184" s="1858" t="s">
        <v>2914</v>
      </c>
      <c r="E184" s="1858" t="s">
        <v>2894</v>
      </c>
      <c r="F184" s="1858" t="s">
        <v>2915</v>
      </c>
      <c r="G184" s="1858" t="s">
        <v>28</v>
      </c>
      <c r="H184" s="1858" t="s">
        <v>28</v>
      </c>
      <c r="I184" s="1858" t="s">
        <v>856</v>
      </c>
    </row>
    <row customHeight="1" ht="11.25">
      <c r="A185" s="1858" t="s">
        <v>2306</v>
      </c>
      <c r="B185" s="1858" t="s">
        <v>16</v>
      </c>
      <c r="C185" s="1858" t="s">
        <v>2916</v>
      </c>
      <c r="D185" s="1858" t="s">
        <v>2917</v>
      </c>
      <c r="E185" s="1858" t="s">
        <v>2918</v>
      </c>
      <c r="F185" s="1858" t="s">
        <v>2919</v>
      </c>
      <c r="G185" s="1858" t="s">
        <v>2920</v>
      </c>
      <c r="H185" s="1858" t="s">
        <v>28</v>
      </c>
      <c r="I185" s="1858" t="s">
        <v>856</v>
      </c>
    </row>
    <row customHeight="1" ht="11.25">
      <c r="A186" s="1858" t="s">
        <v>2306</v>
      </c>
      <c r="B186" s="1858" t="s">
        <v>16</v>
      </c>
      <c r="C186" s="1858" t="s">
        <v>2327</v>
      </c>
      <c r="D186" s="1858" t="s">
        <v>2328</v>
      </c>
      <c r="E186" s="1858" t="s">
        <v>2329</v>
      </c>
      <c r="F186" s="1858" t="s">
        <v>2330</v>
      </c>
      <c r="G186" s="1858" t="s">
        <v>28</v>
      </c>
      <c r="H186" s="1858" t="s">
        <v>28</v>
      </c>
      <c r="I186" s="1858" t="s">
        <v>942</v>
      </c>
    </row>
    <row customHeight="1" ht="11.25">
      <c r="A187" s="1858" t="s">
        <v>2306</v>
      </c>
      <c r="B187" s="1858" t="s">
        <v>16</v>
      </c>
      <c r="C187" s="1858" t="s">
        <v>2343</v>
      </c>
      <c r="D187" s="1858" t="s">
        <v>2344</v>
      </c>
      <c r="E187" s="1858" t="s">
        <v>2345</v>
      </c>
      <c r="F187" s="1858" t="s">
        <v>2310</v>
      </c>
      <c r="G187" s="1858" t="s">
        <v>28</v>
      </c>
      <c r="H187" s="1858" t="s">
        <v>28</v>
      </c>
      <c r="I187" s="1858" t="s">
        <v>942</v>
      </c>
    </row>
    <row customHeight="1" ht="11.25">
      <c r="A188" s="1858" t="s">
        <v>2306</v>
      </c>
      <c r="B188" s="1858" t="s">
        <v>16</v>
      </c>
      <c r="C188" s="1858" t="s">
        <v>2346</v>
      </c>
      <c r="D188" s="1858" t="s">
        <v>2347</v>
      </c>
      <c r="E188" s="1858" t="s">
        <v>2348</v>
      </c>
      <c r="F188" s="1858" t="s">
        <v>2349</v>
      </c>
      <c r="G188" s="1858" t="s">
        <v>2350</v>
      </c>
      <c r="H188" s="1858" t="s">
        <v>28</v>
      </c>
      <c r="I188" s="1858" t="s">
        <v>942</v>
      </c>
    </row>
    <row customHeight="1" ht="11.25">
      <c r="A189" s="1858" t="s">
        <v>2306</v>
      </c>
      <c r="B189" s="1858" t="s">
        <v>16</v>
      </c>
      <c r="C189" s="1858" t="s">
        <v>2351</v>
      </c>
      <c r="D189" s="1858" t="s">
        <v>2347</v>
      </c>
      <c r="E189" s="1858" t="s">
        <v>2348</v>
      </c>
      <c r="F189" s="1858" t="s">
        <v>2352</v>
      </c>
      <c r="G189" s="1858" t="s">
        <v>28</v>
      </c>
      <c r="H189" s="1858" t="s">
        <v>28</v>
      </c>
      <c r="I189" s="1858" t="s">
        <v>942</v>
      </c>
    </row>
    <row customHeight="1" ht="11.25">
      <c r="A190" s="1858" t="s">
        <v>2306</v>
      </c>
      <c r="B190" s="1858" t="s">
        <v>16</v>
      </c>
      <c r="C190" s="1858" t="s">
        <v>2353</v>
      </c>
      <c r="D190" s="1858" t="s">
        <v>2354</v>
      </c>
      <c r="E190" s="1858" t="s">
        <v>2355</v>
      </c>
      <c r="F190" s="1858" t="s">
        <v>2326</v>
      </c>
      <c r="G190" s="1858" t="s">
        <v>28</v>
      </c>
      <c r="H190" s="1858" t="s">
        <v>28</v>
      </c>
      <c r="I190" s="1858" t="s">
        <v>942</v>
      </c>
    </row>
    <row customHeight="1" ht="11.25">
      <c r="A191" s="1858" t="s">
        <v>2306</v>
      </c>
      <c r="B191" s="1858" t="s">
        <v>16</v>
      </c>
      <c r="C191" s="1858" t="s">
        <v>2392</v>
      </c>
      <c r="D191" s="1858" t="s">
        <v>2393</v>
      </c>
      <c r="E191" s="1858" t="s">
        <v>2394</v>
      </c>
      <c r="F191" s="1858" t="s">
        <v>2391</v>
      </c>
      <c r="G191" s="1858" t="s">
        <v>28</v>
      </c>
      <c r="H191" s="1858" t="s">
        <v>28</v>
      </c>
      <c r="I191" s="1858" t="s">
        <v>942</v>
      </c>
    </row>
    <row customHeight="1" ht="11.25">
      <c r="A192" s="1858" t="s">
        <v>2306</v>
      </c>
      <c r="B192" s="1858" t="s">
        <v>16</v>
      </c>
      <c r="C192" s="1858" t="s">
        <v>2403</v>
      </c>
      <c r="D192" s="1858" t="s">
        <v>2404</v>
      </c>
      <c r="E192" s="1858" t="s">
        <v>2405</v>
      </c>
      <c r="F192" s="1858" t="s">
        <v>2318</v>
      </c>
      <c r="G192" s="1858" t="s">
        <v>28</v>
      </c>
      <c r="H192" s="1858" t="s">
        <v>28</v>
      </c>
      <c r="I192" s="1858" t="s">
        <v>942</v>
      </c>
    </row>
    <row customHeight="1" ht="11.25">
      <c r="A193" s="1858" t="s">
        <v>2306</v>
      </c>
      <c r="B193" s="1858" t="s">
        <v>16</v>
      </c>
      <c r="C193" s="1858" t="s">
        <v>2431</v>
      </c>
      <c r="D193" s="1858" t="s">
        <v>2432</v>
      </c>
      <c r="E193" s="1858" t="s">
        <v>2433</v>
      </c>
      <c r="F193" s="1858" t="s">
        <v>2434</v>
      </c>
      <c r="G193" s="1858" t="s">
        <v>28</v>
      </c>
      <c r="H193" s="1858" t="s">
        <v>28</v>
      </c>
      <c r="I193" s="1858" t="s">
        <v>942</v>
      </c>
    </row>
    <row customHeight="1" ht="11.25">
      <c r="A194" s="1858" t="s">
        <v>2306</v>
      </c>
      <c r="B194" s="1858" t="s">
        <v>16</v>
      </c>
      <c r="C194" s="1858" t="s">
        <v>13</v>
      </c>
      <c r="D194" s="1858" t="s">
        <v>50</v>
      </c>
      <c r="E194" s="1858" t="s">
        <v>53</v>
      </c>
      <c r="F194" s="1858" t="s">
        <v>55</v>
      </c>
      <c r="G194" s="1858" t="s">
        <v>2451</v>
      </c>
      <c r="H194" s="1858" t="s">
        <v>28</v>
      </c>
      <c r="I194" s="1858" t="s">
        <v>942</v>
      </c>
    </row>
    <row customHeight="1" ht="11.25">
      <c r="A195" s="1858" t="s">
        <v>2306</v>
      </c>
      <c r="B195" s="1858" t="s">
        <v>16</v>
      </c>
      <c r="C195" s="1858" t="s">
        <v>2462</v>
      </c>
      <c r="D195" s="1858" t="s">
        <v>2463</v>
      </c>
      <c r="E195" s="1858" t="s">
        <v>2464</v>
      </c>
      <c r="F195" s="1858" t="s">
        <v>2318</v>
      </c>
      <c r="G195" s="1858" t="s">
        <v>28</v>
      </c>
      <c r="H195" s="1858" t="s">
        <v>28</v>
      </c>
      <c r="I195" s="1858" t="s">
        <v>942</v>
      </c>
    </row>
    <row customHeight="1" ht="11.25">
      <c r="A196" s="1858" t="s">
        <v>2306</v>
      </c>
      <c r="B196" s="1858" t="s">
        <v>16</v>
      </c>
      <c r="C196" s="1858" t="s">
        <v>2468</v>
      </c>
      <c r="D196" s="1858" t="s">
        <v>2469</v>
      </c>
      <c r="E196" s="1858" t="s">
        <v>2348</v>
      </c>
      <c r="F196" s="1858" t="s">
        <v>2470</v>
      </c>
      <c r="G196" s="1858" t="s">
        <v>2471</v>
      </c>
      <c r="H196" s="1858" t="s">
        <v>28</v>
      </c>
      <c r="I196" s="1858" t="s">
        <v>942</v>
      </c>
    </row>
    <row customHeight="1" ht="11.25">
      <c r="A197" s="1858" t="s">
        <v>2306</v>
      </c>
      <c r="B197" s="1858" t="s">
        <v>16</v>
      </c>
      <c r="C197" s="1858" t="s">
        <v>2472</v>
      </c>
      <c r="D197" s="1858" t="s">
        <v>2473</v>
      </c>
      <c r="E197" s="1858" t="s">
        <v>2474</v>
      </c>
      <c r="F197" s="1858" t="s">
        <v>2326</v>
      </c>
      <c r="G197" s="1858" t="s">
        <v>28</v>
      </c>
      <c r="H197" s="1858" t="s">
        <v>28</v>
      </c>
      <c r="I197" s="1858" t="s">
        <v>942</v>
      </c>
    </row>
    <row customHeight="1" ht="11.25">
      <c r="A198" s="1858" t="s">
        <v>2306</v>
      </c>
      <c r="B198" s="1858" t="s">
        <v>16</v>
      </c>
      <c r="C198" s="1858" t="s">
        <v>2479</v>
      </c>
      <c r="D198" s="1858" t="s">
        <v>2480</v>
      </c>
      <c r="E198" s="1858" t="s">
        <v>2481</v>
      </c>
      <c r="F198" s="1858" t="s">
        <v>55</v>
      </c>
      <c r="G198" s="1858" t="s">
        <v>28</v>
      </c>
      <c r="H198" s="1858" t="s">
        <v>2451</v>
      </c>
      <c r="I198" s="1858" t="s">
        <v>942</v>
      </c>
    </row>
    <row customHeight="1" ht="11.25">
      <c r="A199" s="1858" t="s">
        <v>2306</v>
      </c>
      <c r="B199" s="1858" t="s">
        <v>16</v>
      </c>
      <c r="C199" s="1858" t="s">
        <v>2494</v>
      </c>
      <c r="D199" s="1858" t="s">
        <v>2495</v>
      </c>
      <c r="E199" s="1858" t="s">
        <v>2496</v>
      </c>
      <c r="F199" s="1858" t="s">
        <v>2384</v>
      </c>
      <c r="G199" s="1858" t="s">
        <v>28</v>
      </c>
      <c r="H199" s="1858" t="s">
        <v>28</v>
      </c>
      <c r="I199" s="1858" t="s">
        <v>942</v>
      </c>
    </row>
    <row customHeight="1" ht="11.25">
      <c r="A200" s="1858" t="s">
        <v>2306</v>
      </c>
      <c r="B200" s="1858" t="s">
        <v>16</v>
      </c>
      <c r="C200" s="1858" t="s">
        <v>28</v>
      </c>
      <c r="D200" s="1858" t="s">
        <v>2524</v>
      </c>
      <c r="E200" s="1858" t="s">
        <v>2525</v>
      </c>
      <c r="F200" s="1858" t="s">
        <v>2402</v>
      </c>
      <c r="G200" s="1858" t="s">
        <v>28</v>
      </c>
      <c r="H200" s="1858" t="s">
        <v>28</v>
      </c>
      <c r="I200" s="1858" t="s">
        <v>942</v>
      </c>
    </row>
    <row customHeight="1" ht="11.25">
      <c r="A201" s="1858" t="s">
        <v>2306</v>
      </c>
      <c r="B201" s="1858" t="s">
        <v>16</v>
      </c>
      <c r="C201" s="1858" t="s">
        <v>2530</v>
      </c>
      <c r="D201" s="1858" t="s">
        <v>2531</v>
      </c>
      <c r="E201" s="1858" t="s">
        <v>2532</v>
      </c>
      <c r="F201" s="1858" t="s">
        <v>2533</v>
      </c>
      <c r="G201" s="1858" t="s">
        <v>28</v>
      </c>
      <c r="H201" s="1858" t="s">
        <v>28</v>
      </c>
      <c r="I201" s="1858" t="s">
        <v>942</v>
      </c>
    </row>
    <row customHeight="1" ht="11.25">
      <c r="A202" s="1858" t="s">
        <v>2306</v>
      </c>
      <c r="B202" s="1858" t="s">
        <v>16</v>
      </c>
      <c r="C202" s="1858" t="s">
        <v>2534</v>
      </c>
      <c r="D202" s="1858" t="s">
        <v>2535</v>
      </c>
      <c r="E202" s="1858" t="s">
        <v>2536</v>
      </c>
      <c r="F202" s="1858" t="s">
        <v>2391</v>
      </c>
      <c r="G202" s="1858" t="s">
        <v>28</v>
      </c>
      <c r="H202" s="1858" t="s">
        <v>28</v>
      </c>
      <c r="I202" s="1858" t="s">
        <v>942</v>
      </c>
    </row>
    <row customHeight="1" ht="11.25">
      <c r="A203" s="1858" t="s">
        <v>2306</v>
      </c>
      <c r="B203" s="1858" t="s">
        <v>16</v>
      </c>
      <c r="C203" s="1858" t="s">
        <v>2575</v>
      </c>
      <c r="D203" s="1858" t="s">
        <v>2576</v>
      </c>
      <c r="E203" s="1858" t="s">
        <v>2577</v>
      </c>
      <c r="F203" s="1858" t="s">
        <v>2478</v>
      </c>
      <c r="G203" s="1858" t="s">
        <v>28</v>
      </c>
      <c r="H203" s="1858" t="s">
        <v>28</v>
      </c>
      <c r="I203" s="1858" t="s">
        <v>942</v>
      </c>
    </row>
    <row customHeight="1" ht="11.25">
      <c r="A204" s="1858" t="s">
        <v>2306</v>
      </c>
      <c r="B204" s="1858" t="s">
        <v>16</v>
      </c>
      <c r="C204" s="1858" t="s">
        <v>2587</v>
      </c>
      <c r="D204" s="1858" t="s">
        <v>2588</v>
      </c>
      <c r="E204" s="1858" t="s">
        <v>2589</v>
      </c>
      <c r="F204" s="1858" t="s">
        <v>2590</v>
      </c>
      <c r="G204" s="1858" t="s">
        <v>2591</v>
      </c>
      <c r="H204" s="1858" t="s">
        <v>28</v>
      </c>
      <c r="I204" s="1858" t="s">
        <v>942</v>
      </c>
    </row>
    <row customHeight="1" ht="11.25">
      <c r="A205" s="1858" t="s">
        <v>2306</v>
      </c>
      <c r="B205" s="1858" t="s">
        <v>16</v>
      </c>
      <c r="C205" s="1858" t="s">
        <v>2608</v>
      </c>
      <c r="D205" s="1858" t="s">
        <v>2609</v>
      </c>
      <c r="E205" s="1858" t="s">
        <v>2610</v>
      </c>
      <c r="F205" s="1858" t="s">
        <v>2478</v>
      </c>
      <c r="G205" s="1858" t="s">
        <v>2611</v>
      </c>
      <c r="H205" s="1858" t="s">
        <v>28</v>
      </c>
      <c r="I205" s="1858" t="s">
        <v>942</v>
      </c>
    </row>
    <row customHeight="1" ht="11.25">
      <c r="A206" s="1858" t="s">
        <v>2306</v>
      </c>
      <c r="B206" s="1858" t="s">
        <v>16</v>
      </c>
      <c r="C206" s="1858" t="s">
        <v>2641</v>
      </c>
      <c r="D206" s="1858" t="s">
        <v>2642</v>
      </c>
      <c r="E206" s="1858" t="s">
        <v>2643</v>
      </c>
      <c r="F206" s="1858" t="s">
        <v>2342</v>
      </c>
      <c r="G206" s="1858" t="s">
        <v>28</v>
      </c>
      <c r="H206" s="1858" t="s">
        <v>28</v>
      </c>
      <c r="I206" s="1858" t="s">
        <v>942</v>
      </c>
    </row>
    <row customHeight="1" ht="11.25">
      <c r="A207" s="1858" t="s">
        <v>2306</v>
      </c>
      <c r="B207" s="1858" t="s">
        <v>16</v>
      </c>
      <c r="C207" s="1858" t="s">
        <v>2644</v>
      </c>
      <c r="D207" s="1858" t="s">
        <v>2645</v>
      </c>
      <c r="E207" s="1858" t="s">
        <v>2646</v>
      </c>
      <c r="F207" s="1858" t="s">
        <v>2419</v>
      </c>
      <c r="G207" s="1858" t="s">
        <v>28</v>
      </c>
      <c r="H207" s="1858" t="s">
        <v>28</v>
      </c>
      <c r="I207" s="1858" t="s">
        <v>942</v>
      </c>
    </row>
    <row customHeight="1" ht="11.25">
      <c r="A208" s="1858" t="s">
        <v>2306</v>
      </c>
      <c r="B208" s="1858" t="s">
        <v>16</v>
      </c>
      <c r="C208" s="1858" t="s">
        <v>2653</v>
      </c>
      <c r="D208" s="1858" t="s">
        <v>2654</v>
      </c>
      <c r="E208" s="1858" t="s">
        <v>2655</v>
      </c>
      <c r="F208" s="1858" t="s">
        <v>2656</v>
      </c>
      <c r="G208" s="1858" t="s">
        <v>2657</v>
      </c>
      <c r="H208" s="1858" t="s">
        <v>28</v>
      </c>
      <c r="I208" s="1858" t="s">
        <v>942</v>
      </c>
    </row>
    <row customHeight="1" ht="11.25">
      <c r="A209" s="1858" t="s">
        <v>2306</v>
      </c>
      <c r="B209" s="1858" t="s">
        <v>16</v>
      </c>
      <c r="C209" s="1858" t="s">
        <v>2658</v>
      </c>
      <c r="D209" s="1858" t="s">
        <v>2654</v>
      </c>
      <c r="E209" s="1858" t="s">
        <v>2655</v>
      </c>
      <c r="F209" s="1858" t="s">
        <v>2659</v>
      </c>
      <c r="G209" s="1858" t="s">
        <v>28</v>
      </c>
      <c r="H209" s="1858" t="s">
        <v>28</v>
      </c>
      <c r="I209" s="1858" t="s">
        <v>942</v>
      </c>
    </row>
    <row customHeight="1" ht="11.25">
      <c r="A210" s="1858" t="s">
        <v>2306</v>
      </c>
      <c r="B210" s="1858" t="s">
        <v>16</v>
      </c>
      <c r="C210" s="1858" t="s">
        <v>2660</v>
      </c>
      <c r="D210" s="1858" t="s">
        <v>2661</v>
      </c>
      <c r="E210" s="1858" t="s">
        <v>2662</v>
      </c>
      <c r="F210" s="1858" t="s">
        <v>2663</v>
      </c>
      <c r="G210" s="1858" t="s">
        <v>2664</v>
      </c>
      <c r="H210" s="1858" t="s">
        <v>28</v>
      </c>
      <c r="I210" s="1858" t="s">
        <v>942</v>
      </c>
    </row>
    <row customHeight="1" ht="11.25">
      <c r="A211" s="1858" t="s">
        <v>2306</v>
      </c>
      <c r="B211" s="1858" t="s">
        <v>16</v>
      </c>
      <c r="C211" s="1858" t="s">
        <v>2674</v>
      </c>
      <c r="D211" s="1858" t="s">
        <v>2675</v>
      </c>
      <c r="E211" s="1858" t="s">
        <v>2676</v>
      </c>
      <c r="F211" s="1858" t="s">
        <v>2330</v>
      </c>
      <c r="G211" s="1858" t="s">
        <v>28</v>
      </c>
      <c r="H211" s="1858" t="s">
        <v>28</v>
      </c>
      <c r="I211" s="1858" t="s">
        <v>942</v>
      </c>
    </row>
    <row customHeight="1" ht="11.25">
      <c r="A212" s="1858" t="s">
        <v>2306</v>
      </c>
      <c r="B212" s="1858" t="s">
        <v>16</v>
      </c>
      <c r="C212" s="1858" t="s">
        <v>2677</v>
      </c>
      <c r="D212" s="1858" t="s">
        <v>2678</v>
      </c>
      <c r="E212" s="1858" t="s">
        <v>2679</v>
      </c>
      <c r="F212" s="1858" t="s">
        <v>2334</v>
      </c>
      <c r="G212" s="1858" t="s">
        <v>2680</v>
      </c>
      <c r="H212" s="1858" t="s">
        <v>28</v>
      </c>
      <c r="I212" s="1858" t="s">
        <v>942</v>
      </c>
    </row>
    <row customHeight="1" ht="11.25">
      <c r="A213" s="1858" t="s">
        <v>2306</v>
      </c>
      <c r="B213" s="1858" t="s">
        <v>16</v>
      </c>
      <c r="C213" s="1858" t="s">
        <v>2688</v>
      </c>
      <c r="D213" s="1858" t="s">
        <v>2689</v>
      </c>
      <c r="E213" s="1858" t="s">
        <v>2690</v>
      </c>
      <c r="F213" s="1858" t="s">
        <v>2402</v>
      </c>
      <c r="G213" s="1858" t="s">
        <v>28</v>
      </c>
      <c r="H213" s="1858" t="s">
        <v>28</v>
      </c>
      <c r="I213" s="1858" t="s">
        <v>942</v>
      </c>
    </row>
    <row customHeight="1" ht="11.25">
      <c r="A214" s="1858" t="s">
        <v>2306</v>
      </c>
      <c r="B214" s="1858" t="s">
        <v>16</v>
      </c>
      <c r="C214" s="1858" t="s">
        <v>2708</v>
      </c>
      <c r="D214" s="1858" t="s">
        <v>2709</v>
      </c>
      <c r="E214" s="1858" t="s">
        <v>2710</v>
      </c>
      <c r="F214" s="1858" t="s">
        <v>2326</v>
      </c>
      <c r="G214" s="1858" t="s">
        <v>28</v>
      </c>
      <c r="H214" s="1858" t="s">
        <v>28</v>
      </c>
      <c r="I214" s="1858" t="s">
        <v>942</v>
      </c>
    </row>
    <row customHeight="1" ht="11.25">
      <c r="A215" s="1858" t="s">
        <v>2306</v>
      </c>
      <c r="B215" s="1858" t="s">
        <v>16</v>
      </c>
      <c r="C215" s="1858" t="s">
        <v>2711</v>
      </c>
      <c r="D215" s="1858" t="s">
        <v>2712</v>
      </c>
      <c r="E215" s="1858" t="s">
        <v>2713</v>
      </c>
      <c r="F215" s="1858" t="s">
        <v>2326</v>
      </c>
      <c r="G215" s="1858" t="s">
        <v>28</v>
      </c>
      <c r="H215" s="1858" t="s">
        <v>28</v>
      </c>
      <c r="I215" s="1858" t="s">
        <v>942</v>
      </c>
    </row>
    <row customHeight="1" ht="11.25">
      <c r="A216" s="1858" t="s">
        <v>2306</v>
      </c>
      <c r="B216" s="1858" t="s">
        <v>16</v>
      </c>
      <c r="C216" s="1858" t="s">
        <v>2743</v>
      </c>
      <c r="D216" s="1858" t="s">
        <v>2744</v>
      </c>
      <c r="E216" s="1858" t="s">
        <v>2745</v>
      </c>
      <c r="F216" s="1858" t="s">
        <v>2508</v>
      </c>
      <c r="G216" s="1858" t="s">
        <v>28</v>
      </c>
      <c r="H216" s="1858" t="s">
        <v>28</v>
      </c>
      <c r="I216" s="1858" t="s">
        <v>942</v>
      </c>
    </row>
    <row customHeight="1" ht="11.25">
      <c r="A217" s="1858" t="s">
        <v>2306</v>
      </c>
      <c r="B217" s="1858" t="s">
        <v>16</v>
      </c>
      <c r="C217" s="1858" t="s">
        <v>2746</v>
      </c>
      <c r="D217" s="1858" t="s">
        <v>2747</v>
      </c>
      <c r="E217" s="1858" t="s">
        <v>2748</v>
      </c>
      <c r="F217" s="1858" t="s">
        <v>2749</v>
      </c>
      <c r="G217" s="1858" t="s">
        <v>28</v>
      </c>
      <c r="H217" s="1858" t="s">
        <v>28</v>
      </c>
      <c r="I217" s="1858" t="s">
        <v>942</v>
      </c>
    </row>
    <row customHeight="1" ht="11.25">
      <c r="A218" s="1858" t="s">
        <v>2306</v>
      </c>
      <c r="B218" s="1858" t="s">
        <v>16</v>
      </c>
      <c r="C218" s="1858" t="s">
        <v>2754</v>
      </c>
      <c r="D218" s="1858" t="s">
        <v>2755</v>
      </c>
      <c r="E218" s="1858" t="s">
        <v>2756</v>
      </c>
      <c r="F218" s="1858" t="s">
        <v>2334</v>
      </c>
      <c r="G218" s="1858" t="s">
        <v>28</v>
      </c>
      <c r="H218" s="1858" t="s">
        <v>28</v>
      </c>
      <c r="I218" s="1858" t="s">
        <v>942</v>
      </c>
    </row>
    <row customHeight="1" ht="11.25">
      <c r="A219" s="1858" t="s">
        <v>2306</v>
      </c>
      <c r="B219" s="1858" t="s">
        <v>16</v>
      </c>
      <c r="C219" s="1858" t="s">
        <v>2777</v>
      </c>
      <c r="D219" s="1858" t="s">
        <v>2778</v>
      </c>
      <c r="E219" s="1858" t="s">
        <v>2779</v>
      </c>
      <c r="F219" s="1858" t="s">
        <v>2503</v>
      </c>
      <c r="G219" s="1858" t="s">
        <v>28</v>
      </c>
      <c r="H219" s="1858" t="s">
        <v>28</v>
      </c>
      <c r="I219" s="1858" t="s">
        <v>942</v>
      </c>
    </row>
    <row customHeight="1" ht="11.25">
      <c r="A220" s="1858" t="s">
        <v>2306</v>
      </c>
      <c r="B220" s="1858" t="s">
        <v>16</v>
      </c>
      <c r="C220" s="1858" t="s">
        <v>2786</v>
      </c>
      <c r="D220" s="1858" t="s">
        <v>2787</v>
      </c>
      <c r="E220" s="1858" t="s">
        <v>2788</v>
      </c>
      <c r="F220" s="1858" t="s">
        <v>2402</v>
      </c>
      <c r="G220" s="1858" t="s">
        <v>28</v>
      </c>
      <c r="H220" s="1858" t="s">
        <v>28</v>
      </c>
      <c r="I220" s="1858" t="s">
        <v>942</v>
      </c>
    </row>
    <row customHeight="1" ht="11.25">
      <c r="A221" s="1858" t="s">
        <v>2306</v>
      </c>
      <c r="B221" s="1858" t="s">
        <v>16</v>
      </c>
      <c r="C221" s="1858" t="s">
        <v>2828</v>
      </c>
      <c r="D221" s="1858" t="s">
        <v>2829</v>
      </c>
      <c r="E221" s="1858" t="s">
        <v>2830</v>
      </c>
      <c r="F221" s="1858" t="s">
        <v>2330</v>
      </c>
      <c r="G221" s="1858" t="s">
        <v>28</v>
      </c>
      <c r="H221" s="1858" t="s">
        <v>28</v>
      </c>
      <c r="I221" s="1858" t="s">
        <v>942</v>
      </c>
    </row>
    <row customHeight="1" ht="11.25">
      <c r="A222" s="1858" t="s">
        <v>2306</v>
      </c>
      <c r="B222" s="1858" t="s">
        <v>16</v>
      </c>
      <c r="C222" s="1858" t="s">
        <v>2835</v>
      </c>
      <c r="D222" s="1858" t="s">
        <v>2836</v>
      </c>
      <c r="E222" s="1858" t="s">
        <v>2837</v>
      </c>
      <c r="F222" s="1858" t="s">
        <v>2322</v>
      </c>
      <c r="G222" s="1858" t="s">
        <v>28</v>
      </c>
      <c r="H222" s="1858" t="s">
        <v>28</v>
      </c>
      <c r="I222" s="1858" t="s">
        <v>942</v>
      </c>
    </row>
    <row customHeight="1" ht="11.25">
      <c r="A223" s="1858" t="s">
        <v>2306</v>
      </c>
      <c r="B223" s="1858" t="s">
        <v>16</v>
      </c>
      <c r="C223" s="1858" t="s">
        <v>2838</v>
      </c>
      <c r="D223" s="1858" t="s">
        <v>2839</v>
      </c>
      <c r="E223" s="1858" t="s">
        <v>2840</v>
      </c>
      <c r="F223" s="1858" t="s">
        <v>2749</v>
      </c>
      <c r="G223" s="1858" t="s">
        <v>28</v>
      </c>
      <c r="H223" s="1858" t="s">
        <v>28</v>
      </c>
      <c r="I223" s="1858" t="s">
        <v>942</v>
      </c>
    </row>
    <row customHeight="1" ht="11.25">
      <c r="A224" s="1858" t="s">
        <v>2306</v>
      </c>
      <c r="B224" s="1858" t="s">
        <v>16</v>
      </c>
      <c r="C224" s="1858" t="s">
        <v>2850</v>
      </c>
      <c r="D224" s="1858" t="s">
        <v>2851</v>
      </c>
      <c r="E224" s="1858" t="s">
        <v>2852</v>
      </c>
      <c r="F224" s="1858" t="s">
        <v>2461</v>
      </c>
      <c r="G224" s="1858" t="s">
        <v>28</v>
      </c>
      <c r="H224" s="1858" t="s">
        <v>28</v>
      </c>
      <c r="I224" s="1858" t="s">
        <v>942</v>
      </c>
    </row>
    <row customHeight="1" ht="11.25">
      <c r="A225" s="1858" t="s">
        <v>2306</v>
      </c>
      <c r="B225" s="1858" t="s">
        <v>16</v>
      </c>
      <c r="C225" s="1858" t="s">
        <v>2857</v>
      </c>
      <c r="D225" s="1858" t="s">
        <v>2858</v>
      </c>
      <c r="E225" s="1858" t="s">
        <v>2855</v>
      </c>
      <c r="F225" s="1858" t="s">
        <v>2322</v>
      </c>
      <c r="G225" s="1858" t="s">
        <v>28</v>
      </c>
      <c r="H225" s="1858" t="s">
        <v>28</v>
      </c>
      <c r="I225" s="1858" t="s">
        <v>942</v>
      </c>
    </row>
    <row customHeight="1" ht="11.25">
      <c r="A226" s="1858" t="s">
        <v>2306</v>
      </c>
      <c r="B226" s="1858" t="s">
        <v>16</v>
      </c>
      <c r="C226" s="1858" t="s">
        <v>2862</v>
      </c>
      <c r="D226" s="1858" t="s">
        <v>2863</v>
      </c>
      <c r="E226" s="1858" t="s">
        <v>2864</v>
      </c>
      <c r="F226" s="1858" t="s">
        <v>2318</v>
      </c>
      <c r="G226" s="1858" t="s">
        <v>28</v>
      </c>
      <c r="H226" s="1858" t="s">
        <v>28</v>
      </c>
      <c r="I226" s="1858" t="s">
        <v>942</v>
      </c>
    </row>
    <row customHeight="1" ht="11.25">
      <c r="A227" s="1858" t="s">
        <v>2306</v>
      </c>
      <c r="B227" s="1858" t="s">
        <v>16</v>
      </c>
      <c r="C227" s="1858" t="s">
        <v>2865</v>
      </c>
      <c r="D227" s="1858" t="s">
        <v>2866</v>
      </c>
      <c r="E227" s="1858" t="s">
        <v>2867</v>
      </c>
      <c r="F227" s="1858" t="s">
        <v>2508</v>
      </c>
      <c r="G227" s="1858" t="s">
        <v>28</v>
      </c>
      <c r="H227" s="1858" t="s">
        <v>28</v>
      </c>
      <c r="I227" s="1858" t="s">
        <v>942</v>
      </c>
    </row>
    <row customHeight="1" ht="11.25">
      <c r="A228" s="1858" t="s">
        <v>2306</v>
      </c>
      <c r="B228" s="1858" t="s">
        <v>16</v>
      </c>
      <c r="C228" s="1858" t="s">
        <v>2877</v>
      </c>
      <c r="D228" s="1858" t="s">
        <v>2878</v>
      </c>
      <c r="E228" s="1858" t="s">
        <v>2879</v>
      </c>
      <c r="F228" s="1858" t="s">
        <v>2380</v>
      </c>
      <c r="G228" s="1858" t="s">
        <v>28</v>
      </c>
      <c r="H228" s="1858" t="s">
        <v>28</v>
      </c>
      <c r="I228" s="1858" t="s">
        <v>942</v>
      </c>
    </row>
    <row customHeight="1" ht="11.25">
      <c r="A229" s="1858" t="s">
        <v>2306</v>
      </c>
      <c r="B229" s="1858" t="s">
        <v>16</v>
      </c>
      <c r="C229" s="1858" t="s">
        <v>2886</v>
      </c>
      <c r="D229" s="1858" t="s">
        <v>2887</v>
      </c>
      <c r="E229" s="1858" t="s">
        <v>2888</v>
      </c>
      <c r="F229" s="1858" t="s">
        <v>55</v>
      </c>
      <c r="G229" s="1858" t="s">
        <v>28</v>
      </c>
      <c r="H229" s="1858" t="s">
        <v>28</v>
      </c>
      <c r="I229" s="1858" t="s">
        <v>942</v>
      </c>
    </row>
    <row customHeight="1" ht="11.25">
      <c r="A230" s="1858" t="s">
        <v>2306</v>
      </c>
      <c r="B230" s="1858" t="s">
        <v>16</v>
      </c>
      <c r="C230" s="1858" t="s">
        <v>2892</v>
      </c>
      <c r="D230" s="1858" t="s">
        <v>2893</v>
      </c>
      <c r="E230" s="1858" t="s">
        <v>2894</v>
      </c>
      <c r="F230" s="1858" t="s">
        <v>2895</v>
      </c>
      <c r="G230" s="1858" t="s">
        <v>28</v>
      </c>
      <c r="H230" s="1858" t="s">
        <v>28</v>
      </c>
      <c r="I230" s="1858" t="s">
        <v>942</v>
      </c>
    </row>
    <row customHeight="1" ht="11.25">
      <c r="A231" s="1858" t="s">
        <v>2306</v>
      </c>
      <c r="B231" s="1858" t="s">
        <v>16</v>
      </c>
      <c r="C231" s="1858" t="s">
        <v>2910</v>
      </c>
      <c r="D231" s="1858" t="s">
        <v>2911</v>
      </c>
      <c r="E231" s="1858" t="s">
        <v>2894</v>
      </c>
      <c r="F231" s="1858" t="s">
        <v>2529</v>
      </c>
      <c r="G231" s="1858" t="s">
        <v>2912</v>
      </c>
      <c r="H231" s="1858" t="s">
        <v>28</v>
      </c>
      <c r="I231" s="1858" t="s">
        <v>942</v>
      </c>
    </row>
    <row customHeight="1" ht="11.25">
      <c r="A232" s="1858" t="s">
        <v>2306</v>
      </c>
      <c r="B232" s="1858" t="s">
        <v>16</v>
      </c>
      <c r="C232" s="1858" t="s">
        <v>2913</v>
      </c>
      <c r="D232" s="1858" t="s">
        <v>2914</v>
      </c>
      <c r="E232" s="1858" t="s">
        <v>2894</v>
      </c>
      <c r="F232" s="1858" t="s">
        <v>2915</v>
      </c>
      <c r="G232" s="1858" t="s">
        <v>28</v>
      </c>
      <c r="H232" s="1858" t="s">
        <v>28</v>
      </c>
      <c r="I232" s="1858" t="s">
        <v>942</v>
      </c>
    </row>
    <row customHeight="1" ht="11.25">
      <c r="A233" s="1858" t="s">
        <v>2306</v>
      </c>
      <c r="B233" s="1858" t="s">
        <v>16</v>
      </c>
      <c r="C233" s="1858" t="s">
        <v>2315</v>
      </c>
      <c r="D233" s="1858" t="s">
        <v>2316</v>
      </c>
      <c r="E233" s="1858" t="s">
        <v>2317</v>
      </c>
      <c r="F233" s="1858" t="s">
        <v>2318</v>
      </c>
      <c r="G233" s="1858" t="s">
        <v>28</v>
      </c>
      <c r="H233" s="1858" t="s">
        <v>28</v>
      </c>
      <c r="I233" s="1858" t="s">
        <v>902</v>
      </c>
    </row>
    <row customHeight="1" ht="11.25">
      <c r="A234" s="1858" t="s">
        <v>2306</v>
      </c>
      <c r="B234" s="1858" t="s">
        <v>16</v>
      </c>
      <c r="C234" s="1858" t="s">
        <v>2323</v>
      </c>
      <c r="D234" s="1858" t="s">
        <v>2324</v>
      </c>
      <c r="E234" s="1858" t="s">
        <v>2325</v>
      </c>
      <c r="F234" s="1858" t="s">
        <v>2326</v>
      </c>
      <c r="G234" s="1858" t="s">
        <v>28</v>
      </c>
      <c r="H234" s="1858" t="s">
        <v>28</v>
      </c>
      <c r="I234" s="1858" t="s">
        <v>902</v>
      </c>
    </row>
    <row customHeight="1" ht="11.25">
      <c r="A235" s="1858" t="s">
        <v>2306</v>
      </c>
      <c r="B235" s="1858" t="s">
        <v>16</v>
      </c>
      <c r="C235" s="1858" t="s">
        <v>2339</v>
      </c>
      <c r="D235" s="1858" t="s">
        <v>2340</v>
      </c>
      <c r="E235" s="1858" t="s">
        <v>2341</v>
      </c>
      <c r="F235" s="1858" t="s">
        <v>2342</v>
      </c>
      <c r="G235" s="1858" t="s">
        <v>28</v>
      </c>
      <c r="H235" s="1858" t="s">
        <v>28</v>
      </c>
      <c r="I235" s="1858" t="s">
        <v>902</v>
      </c>
    </row>
    <row customHeight="1" ht="11.25">
      <c r="A236" s="1858" t="s">
        <v>2306</v>
      </c>
      <c r="B236" s="1858" t="s">
        <v>16</v>
      </c>
      <c r="C236" s="1858" t="s">
        <v>2921</v>
      </c>
      <c r="D236" s="1858" t="s">
        <v>2922</v>
      </c>
      <c r="E236" s="1858" t="s">
        <v>2923</v>
      </c>
      <c r="F236" s="1858" t="s">
        <v>2310</v>
      </c>
      <c r="G236" s="1858" t="s">
        <v>28</v>
      </c>
      <c r="H236" s="1858" t="s">
        <v>28</v>
      </c>
      <c r="I236" s="1858" t="s">
        <v>902</v>
      </c>
    </row>
    <row customHeight="1" ht="11.25">
      <c r="A237" s="1858" t="s">
        <v>2306</v>
      </c>
      <c r="B237" s="1858" t="s">
        <v>16</v>
      </c>
      <c r="C237" s="1858" t="s">
        <v>2346</v>
      </c>
      <c r="D237" s="1858" t="s">
        <v>2347</v>
      </c>
      <c r="E237" s="1858" t="s">
        <v>2348</v>
      </c>
      <c r="F237" s="1858" t="s">
        <v>2349</v>
      </c>
      <c r="G237" s="1858" t="s">
        <v>2350</v>
      </c>
      <c r="H237" s="1858" t="s">
        <v>28</v>
      </c>
      <c r="I237" s="1858" t="s">
        <v>902</v>
      </c>
    </row>
    <row customHeight="1" ht="11.25">
      <c r="A238" s="1858" t="s">
        <v>2306</v>
      </c>
      <c r="B238" s="1858" t="s">
        <v>16</v>
      </c>
      <c r="C238" s="1858" t="s">
        <v>2351</v>
      </c>
      <c r="D238" s="1858" t="s">
        <v>2347</v>
      </c>
      <c r="E238" s="1858" t="s">
        <v>2348</v>
      </c>
      <c r="F238" s="1858" t="s">
        <v>2352</v>
      </c>
      <c r="G238" s="1858" t="s">
        <v>28</v>
      </c>
      <c r="H238" s="1858" t="s">
        <v>28</v>
      </c>
      <c r="I238" s="1858" t="s">
        <v>902</v>
      </c>
    </row>
    <row customHeight="1" ht="11.25">
      <c r="A239" s="1858" t="s">
        <v>2306</v>
      </c>
      <c r="B239" s="1858" t="s">
        <v>16</v>
      </c>
      <c r="C239" s="1858" t="s">
        <v>2374</v>
      </c>
      <c r="D239" s="1858" t="s">
        <v>2375</v>
      </c>
      <c r="E239" s="1858" t="s">
        <v>2376</v>
      </c>
      <c r="F239" s="1858" t="s">
        <v>2318</v>
      </c>
      <c r="G239" s="1858" t="s">
        <v>28</v>
      </c>
      <c r="H239" s="1858" t="s">
        <v>28</v>
      </c>
      <c r="I239" s="1858" t="s">
        <v>902</v>
      </c>
    </row>
    <row customHeight="1" ht="11.25">
      <c r="A240" s="1858" t="s">
        <v>2306</v>
      </c>
      <c r="B240" s="1858" t="s">
        <v>16</v>
      </c>
      <c r="C240" s="1858" t="s">
        <v>2392</v>
      </c>
      <c r="D240" s="1858" t="s">
        <v>2393</v>
      </c>
      <c r="E240" s="1858" t="s">
        <v>2394</v>
      </c>
      <c r="F240" s="1858" t="s">
        <v>2391</v>
      </c>
      <c r="G240" s="1858" t="s">
        <v>28</v>
      </c>
      <c r="H240" s="1858" t="s">
        <v>28</v>
      </c>
      <c r="I240" s="1858" t="s">
        <v>902</v>
      </c>
    </row>
    <row customHeight="1" ht="11.25">
      <c r="A241" s="1858" t="s">
        <v>2306</v>
      </c>
      <c r="B241" s="1858" t="s">
        <v>16</v>
      </c>
      <c r="C241" s="1858" t="s">
        <v>2403</v>
      </c>
      <c r="D241" s="1858" t="s">
        <v>2404</v>
      </c>
      <c r="E241" s="1858" t="s">
        <v>2405</v>
      </c>
      <c r="F241" s="1858" t="s">
        <v>2318</v>
      </c>
      <c r="G241" s="1858" t="s">
        <v>28</v>
      </c>
      <c r="H241" s="1858" t="s">
        <v>28</v>
      </c>
      <c r="I241" s="1858" t="s">
        <v>902</v>
      </c>
    </row>
    <row customHeight="1" ht="11.25">
      <c r="A242" s="1858" t="s">
        <v>2306</v>
      </c>
      <c r="B242" s="1858" t="s">
        <v>16</v>
      </c>
      <c r="C242" s="1858" t="s">
        <v>2421</v>
      </c>
      <c r="D242" s="1858" t="s">
        <v>2422</v>
      </c>
      <c r="E242" s="1858" t="s">
        <v>2423</v>
      </c>
      <c r="F242" s="1858" t="s">
        <v>2314</v>
      </c>
      <c r="G242" s="1858" t="s">
        <v>28</v>
      </c>
      <c r="H242" s="1858" t="s">
        <v>28</v>
      </c>
      <c r="I242" s="1858" t="s">
        <v>902</v>
      </c>
    </row>
    <row customHeight="1" ht="11.25">
      <c r="A243" s="1858" t="s">
        <v>2306</v>
      </c>
      <c r="B243" s="1858" t="s">
        <v>16</v>
      </c>
      <c r="C243" s="1858" t="s">
        <v>2444</v>
      </c>
      <c r="D243" s="1858" t="s">
        <v>2445</v>
      </c>
      <c r="E243" s="1858" t="s">
        <v>2446</v>
      </c>
      <c r="F243" s="1858" t="s">
        <v>2318</v>
      </c>
      <c r="G243" s="1858" t="s">
        <v>2447</v>
      </c>
      <c r="H243" s="1858" t="s">
        <v>28</v>
      </c>
      <c r="I243" s="1858" t="s">
        <v>902</v>
      </c>
    </row>
    <row customHeight="1" ht="11.25">
      <c r="A244" s="1858" t="s">
        <v>2306</v>
      </c>
      <c r="B244" s="1858" t="s">
        <v>16</v>
      </c>
      <c r="C244" s="1858" t="s">
        <v>2468</v>
      </c>
      <c r="D244" s="1858" t="s">
        <v>2469</v>
      </c>
      <c r="E244" s="1858" t="s">
        <v>2348</v>
      </c>
      <c r="F244" s="1858" t="s">
        <v>2470</v>
      </c>
      <c r="G244" s="1858" t="s">
        <v>2471</v>
      </c>
      <c r="H244" s="1858" t="s">
        <v>28</v>
      </c>
      <c r="I244" s="1858" t="s">
        <v>902</v>
      </c>
    </row>
    <row customHeight="1" ht="11.25">
      <c r="A245" s="1858" t="s">
        <v>2306</v>
      </c>
      <c r="B245" s="1858" t="s">
        <v>16</v>
      </c>
      <c r="C245" s="1858" t="s">
        <v>2475</v>
      </c>
      <c r="D245" s="1858" t="s">
        <v>2476</v>
      </c>
      <c r="E245" s="1858" t="s">
        <v>2477</v>
      </c>
      <c r="F245" s="1858" t="s">
        <v>2478</v>
      </c>
      <c r="G245" s="1858" t="s">
        <v>28</v>
      </c>
      <c r="H245" s="1858" t="s">
        <v>28</v>
      </c>
      <c r="I245" s="1858" t="s">
        <v>902</v>
      </c>
    </row>
    <row customHeight="1" ht="11.25">
      <c r="A246" s="1858" t="s">
        <v>2306</v>
      </c>
      <c r="B246" s="1858" t="s">
        <v>16</v>
      </c>
      <c r="C246" s="1858" t="s">
        <v>2924</v>
      </c>
      <c r="D246" s="1858" t="s">
        <v>2925</v>
      </c>
      <c r="E246" s="1858" t="s">
        <v>2926</v>
      </c>
      <c r="F246" s="1858" t="s">
        <v>2318</v>
      </c>
      <c r="G246" s="1858" t="s">
        <v>28</v>
      </c>
      <c r="H246" s="1858" t="s">
        <v>28</v>
      </c>
      <c r="I246" s="1858" t="s">
        <v>902</v>
      </c>
    </row>
    <row customHeight="1" ht="11.25">
      <c r="A247" s="1858" t="s">
        <v>2306</v>
      </c>
      <c r="B247" s="1858" t="s">
        <v>16</v>
      </c>
      <c r="C247" s="1858" t="s">
        <v>2494</v>
      </c>
      <c r="D247" s="1858" t="s">
        <v>2495</v>
      </c>
      <c r="E247" s="1858" t="s">
        <v>2496</v>
      </c>
      <c r="F247" s="1858" t="s">
        <v>2384</v>
      </c>
      <c r="G247" s="1858" t="s">
        <v>28</v>
      </c>
      <c r="H247" s="1858" t="s">
        <v>28</v>
      </c>
      <c r="I247" s="1858" t="s">
        <v>902</v>
      </c>
    </row>
    <row customHeight="1" ht="11.25">
      <c r="A248" s="1858" t="s">
        <v>2306</v>
      </c>
      <c r="B248" s="1858" t="s">
        <v>16</v>
      </c>
      <c r="C248" s="1858" t="s">
        <v>28</v>
      </c>
      <c r="D248" s="1858" t="s">
        <v>2524</v>
      </c>
      <c r="E248" s="1858" t="s">
        <v>2525</v>
      </c>
      <c r="F248" s="1858" t="s">
        <v>2402</v>
      </c>
      <c r="G248" s="1858" t="s">
        <v>28</v>
      </c>
      <c r="H248" s="1858" t="s">
        <v>28</v>
      </c>
      <c r="I248" s="1858" t="s">
        <v>902</v>
      </c>
    </row>
    <row customHeight="1" ht="11.25">
      <c r="A249" s="1858" t="s">
        <v>2306</v>
      </c>
      <c r="B249" s="1858" t="s">
        <v>16</v>
      </c>
      <c r="C249" s="1858" t="s">
        <v>2530</v>
      </c>
      <c r="D249" s="1858" t="s">
        <v>2531</v>
      </c>
      <c r="E249" s="1858" t="s">
        <v>2532</v>
      </c>
      <c r="F249" s="1858" t="s">
        <v>2533</v>
      </c>
      <c r="G249" s="1858" t="s">
        <v>28</v>
      </c>
      <c r="H249" s="1858" t="s">
        <v>28</v>
      </c>
      <c r="I249" s="1858" t="s">
        <v>902</v>
      </c>
    </row>
    <row customHeight="1" ht="11.25">
      <c r="A250" s="1858" t="s">
        <v>2306</v>
      </c>
      <c r="B250" s="1858" t="s">
        <v>16</v>
      </c>
      <c r="C250" s="1858" t="s">
        <v>2537</v>
      </c>
      <c r="D250" s="1858" t="s">
        <v>2538</v>
      </c>
      <c r="E250" s="1858" t="s">
        <v>2539</v>
      </c>
      <c r="F250" s="1858" t="s">
        <v>2342</v>
      </c>
      <c r="G250" s="1858" t="s">
        <v>28</v>
      </c>
      <c r="H250" s="1858" t="s">
        <v>2540</v>
      </c>
      <c r="I250" s="1858" t="s">
        <v>902</v>
      </c>
    </row>
    <row customHeight="1" ht="11.25">
      <c r="A251" s="1858" t="s">
        <v>2306</v>
      </c>
      <c r="B251" s="1858" t="s">
        <v>16</v>
      </c>
      <c r="C251" s="1858" t="s">
        <v>2587</v>
      </c>
      <c r="D251" s="1858" t="s">
        <v>2588</v>
      </c>
      <c r="E251" s="1858" t="s">
        <v>2589</v>
      </c>
      <c r="F251" s="1858" t="s">
        <v>2590</v>
      </c>
      <c r="G251" s="1858" t="s">
        <v>2591</v>
      </c>
      <c r="H251" s="1858" t="s">
        <v>28</v>
      </c>
      <c r="I251" s="1858" t="s">
        <v>902</v>
      </c>
    </row>
    <row customHeight="1" ht="11.25">
      <c r="A252" s="1858" t="s">
        <v>2306</v>
      </c>
      <c r="B252" s="1858" t="s">
        <v>16</v>
      </c>
      <c r="C252" s="1858" t="s">
        <v>2927</v>
      </c>
      <c r="D252" s="1858" t="s">
        <v>2928</v>
      </c>
      <c r="E252" s="1858" t="s">
        <v>2589</v>
      </c>
      <c r="F252" s="1858" t="s">
        <v>2929</v>
      </c>
      <c r="G252" s="1858" t="s">
        <v>2930</v>
      </c>
      <c r="H252" s="1858" t="s">
        <v>28</v>
      </c>
      <c r="I252" s="1858" t="s">
        <v>902</v>
      </c>
    </row>
    <row customHeight="1" ht="11.25">
      <c r="A253" s="1858" t="s">
        <v>2306</v>
      </c>
      <c r="B253" s="1858" t="s">
        <v>16</v>
      </c>
      <c r="C253" s="1858" t="s">
        <v>2931</v>
      </c>
      <c r="D253" s="1858" t="s">
        <v>2932</v>
      </c>
      <c r="E253" s="1858" t="s">
        <v>2933</v>
      </c>
      <c r="F253" s="1858" t="s">
        <v>2508</v>
      </c>
      <c r="G253" s="1858" t="s">
        <v>28</v>
      </c>
      <c r="H253" s="1858" t="s">
        <v>28</v>
      </c>
      <c r="I253" s="1858" t="s">
        <v>902</v>
      </c>
    </row>
    <row customHeight="1" ht="11.25">
      <c r="A254" s="1858" t="s">
        <v>2306</v>
      </c>
      <c r="B254" s="1858" t="s">
        <v>16</v>
      </c>
      <c r="C254" s="1858" t="s">
        <v>2633</v>
      </c>
      <c r="D254" s="1858" t="s">
        <v>2634</v>
      </c>
      <c r="E254" s="1858" t="s">
        <v>2635</v>
      </c>
      <c r="F254" s="1858" t="s">
        <v>2636</v>
      </c>
      <c r="G254" s="1858" t="s">
        <v>28</v>
      </c>
      <c r="H254" s="1858" t="s">
        <v>28</v>
      </c>
      <c r="I254" s="1858" t="s">
        <v>902</v>
      </c>
    </row>
    <row customHeight="1" ht="11.25">
      <c r="A255" s="1858" t="s">
        <v>2306</v>
      </c>
      <c r="B255" s="1858" t="s">
        <v>16</v>
      </c>
      <c r="C255" s="1858" t="s">
        <v>2934</v>
      </c>
      <c r="D255" s="1858" t="s">
        <v>2935</v>
      </c>
      <c r="E255" s="1858" t="s">
        <v>2936</v>
      </c>
      <c r="F255" s="1858" t="s">
        <v>2512</v>
      </c>
      <c r="G255" s="1858" t="s">
        <v>28</v>
      </c>
      <c r="H255" s="1858" t="s">
        <v>28</v>
      </c>
      <c r="I255" s="1858" t="s">
        <v>902</v>
      </c>
    </row>
    <row customHeight="1" ht="11.25">
      <c r="A256" s="1858" t="s">
        <v>2306</v>
      </c>
      <c r="B256" s="1858" t="s">
        <v>16</v>
      </c>
      <c r="C256" s="1858" t="s">
        <v>2937</v>
      </c>
      <c r="D256" s="1858" t="s">
        <v>2938</v>
      </c>
      <c r="E256" s="1858" t="s">
        <v>2939</v>
      </c>
      <c r="F256" s="1858" t="s">
        <v>2310</v>
      </c>
      <c r="G256" s="1858" t="s">
        <v>28</v>
      </c>
      <c r="H256" s="1858" t="s">
        <v>2940</v>
      </c>
      <c r="I256" s="1858" t="s">
        <v>902</v>
      </c>
    </row>
    <row customHeight="1" ht="11.25">
      <c r="A257" s="1858" t="s">
        <v>2306</v>
      </c>
      <c r="B257" s="1858" t="s">
        <v>16</v>
      </c>
      <c r="C257" s="1858" t="s">
        <v>2941</v>
      </c>
      <c r="D257" s="1858" t="s">
        <v>2942</v>
      </c>
      <c r="E257" s="1858" t="s">
        <v>2943</v>
      </c>
      <c r="F257" s="1858" t="s">
        <v>2310</v>
      </c>
      <c r="G257" s="1858" t="s">
        <v>28</v>
      </c>
      <c r="H257" s="1858" t="s">
        <v>28</v>
      </c>
      <c r="I257" s="1858" t="s">
        <v>902</v>
      </c>
    </row>
    <row customHeight="1" ht="11.25">
      <c r="A258" s="1858" t="s">
        <v>2306</v>
      </c>
      <c r="B258" s="1858" t="s">
        <v>16</v>
      </c>
      <c r="C258" s="1858" t="s">
        <v>2944</v>
      </c>
      <c r="D258" s="1858" t="s">
        <v>2945</v>
      </c>
      <c r="E258" s="1858" t="s">
        <v>2946</v>
      </c>
      <c r="F258" s="1858" t="s">
        <v>2342</v>
      </c>
      <c r="G258" s="1858" t="s">
        <v>2540</v>
      </c>
      <c r="H258" s="1858" t="s">
        <v>28</v>
      </c>
      <c r="I258" s="1858" t="s">
        <v>902</v>
      </c>
    </row>
    <row customHeight="1" ht="11.25">
      <c r="A259" s="1858" t="s">
        <v>2306</v>
      </c>
      <c r="B259" s="1858" t="s">
        <v>16</v>
      </c>
      <c r="C259" s="1858" t="s">
        <v>2947</v>
      </c>
      <c r="D259" s="1858" t="s">
        <v>2948</v>
      </c>
      <c r="E259" s="1858" t="s">
        <v>2949</v>
      </c>
      <c r="F259" s="1858" t="s">
        <v>2419</v>
      </c>
      <c r="G259" s="1858" t="s">
        <v>28</v>
      </c>
      <c r="H259" s="1858" t="s">
        <v>28</v>
      </c>
      <c r="I259" s="1858" t="s">
        <v>902</v>
      </c>
    </row>
    <row customHeight="1" ht="11.25">
      <c r="A260" s="1858" t="s">
        <v>2306</v>
      </c>
      <c r="B260" s="1858" t="s">
        <v>16</v>
      </c>
      <c r="C260" s="1858" t="s">
        <v>2822</v>
      </c>
      <c r="D260" s="1858" t="s">
        <v>2823</v>
      </c>
      <c r="E260" s="1858" t="s">
        <v>2824</v>
      </c>
      <c r="F260" s="1858" t="s">
        <v>2419</v>
      </c>
      <c r="G260" s="1858" t="s">
        <v>28</v>
      </c>
      <c r="H260" s="1858" t="s">
        <v>28</v>
      </c>
      <c r="I260" s="1858" t="s">
        <v>902</v>
      </c>
    </row>
    <row customHeight="1" ht="11.25">
      <c r="A261" s="1858" t="s">
        <v>2306</v>
      </c>
      <c r="B261" s="1858" t="s">
        <v>16</v>
      </c>
      <c r="C261" s="1858" t="s">
        <v>2850</v>
      </c>
      <c r="D261" s="1858" t="s">
        <v>2851</v>
      </c>
      <c r="E261" s="1858" t="s">
        <v>2852</v>
      </c>
      <c r="F261" s="1858" t="s">
        <v>2461</v>
      </c>
      <c r="G261" s="1858" t="s">
        <v>28</v>
      </c>
      <c r="H261" s="1858" t="s">
        <v>28</v>
      </c>
      <c r="I261" s="1858" t="s">
        <v>902</v>
      </c>
    </row>
    <row customHeight="1" ht="11.25">
      <c r="A262" s="1858" t="s">
        <v>2306</v>
      </c>
      <c r="B262" s="1858" t="s">
        <v>16</v>
      </c>
      <c r="C262" s="1858" t="s">
        <v>2857</v>
      </c>
      <c r="D262" s="1858" t="s">
        <v>2858</v>
      </c>
      <c r="E262" s="1858" t="s">
        <v>2855</v>
      </c>
      <c r="F262" s="1858" t="s">
        <v>2322</v>
      </c>
      <c r="G262" s="1858" t="s">
        <v>28</v>
      </c>
      <c r="H262" s="1858" t="s">
        <v>28</v>
      </c>
      <c r="I262" s="1858" t="s">
        <v>902</v>
      </c>
    </row>
    <row customHeight="1" ht="11.25">
      <c r="A263" s="1858" t="s">
        <v>2306</v>
      </c>
      <c r="B263" s="1858" t="s">
        <v>16</v>
      </c>
      <c r="C263" s="1858" t="s">
        <v>2862</v>
      </c>
      <c r="D263" s="1858" t="s">
        <v>2863</v>
      </c>
      <c r="E263" s="1858" t="s">
        <v>2864</v>
      </c>
      <c r="F263" s="1858" t="s">
        <v>2318</v>
      </c>
      <c r="G263" s="1858" t="s">
        <v>28</v>
      </c>
      <c r="H263" s="1858" t="s">
        <v>28</v>
      </c>
      <c r="I263" s="1858" t="s">
        <v>902</v>
      </c>
    </row>
    <row customHeight="1" ht="11.25">
      <c r="A264" s="1858" t="s">
        <v>2306</v>
      </c>
      <c r="B264" s="1858" t="s">
        <v>16</v>
      </c>
      <c r="C264" s="1858" t="s">
        <v>2950</v>
      </c>
      <c r="D264" s="1858" t="s">
        <v>2951</v>
      </c>
      <c r="E264" s="1858" t="s">
        <v>2952</v>
      </c>
      <c r="F264" s="1858" t="s">
        <v>2384</v>
      </c>
      <c r="G264" s="1858" t="s">
        <v>28</v>
      </c>
      <c r="H264" s="1858" t="s">
        <v>28</v>
      </c>
      <c r="I264" s="1858" t="s">
        <v>902</v>
      </c>
    </row>
    <row customHeight="1" ht="11.25">
      <c r="A265" s="1858" t="s">
        <v>2306</v>
      </c>
      <c r="B265" s="1858" t="s">
        <v>16</v>
      </c>
      <c r="C265" s="1858" t="s">
        <v>2871</v>
      </c>
      <c r="D265" s="1858" t="s">
        <v>2872</v>
      </c>
      <c r="E265" s="1858" t="s">
        <v>2873</v>
      </c>
      <c r="F265" s="1858" t="s">
        <v>2391</v>
      </c>
      <c r="G265" s="1858" t="s">
        <v>28</v>
      </c>
      <c r="H265" s="1858" t="s">
        <v>28</v>
      </c>
      <c r="I265" s="1858" t="s">
        <v>902</v>
      </c>
    </row>
    <row customHeight="1" ht="11.25">
      <c r="A266" s="1858" t="s">
        <v>2306</v>
      </c>
      <c r="B266" s="1858" t="s">
        <v>16</v>
      </c>
      <c r="C266" s="1858" t="s">
        <v>2953</v>
      </c>
      <c r="D266" s="1858" t="s">
        <v>2954</v>
      </c>
      <c r="E266" s="1858" t="s">
        <v>2955</v>
      </c>
      <c r="F266" s="1858" t="s">
        <v>2956</v>
      </c>
      <c r="G266" s="1858" t="s">
        <v>28</v>
      </c>
      <c r="H266" s="1858" t="s">
        <v>28</v>
      </c>
      <c r="I266" s="1858" t="s">
        <v>902</v>
      </c>
    </row>
    <row customHeight="1" ht="11.25">
      <c r="A267" s="1858" t="s">
        <v>2306</v>
      </c>
      <c r="B267" s="1858" t="s">
        <v>16</v>
      </c>
      <c r="C267" s="1858" t="s">
        <v>2910</v>
      </c>
      <c r="D267" s="1858" t="s">
        <v>2911</v>
      </c>
      <c r="E267" s="1858" t="s">
        <v>2894</v>
      </c>
      <c r="F267" s="1858" t="s">
        <v>2529</v>
      </c>
      <c r="G267" s="1858" t="s">
        <v>2912</v>
      </c>
      <c r="H267" s="1858" t="s">
        <v>28</v>
      </c>
      <c r="I267" s="1858" t="s">
        <v>902</v>
      </c>
    </row>
    <row customHeight="1" ht="11.25">
      <c r="A268" s="1858" t="s">
        <v>2306</v>
      </c>
      <c r="B268" s="1858" t="s">
        <v>16</v>
      </c>
      <c r="C268" s="1858" t="s">
        <v>2913</v>
      </c>
      <c r="D268" s="1858" t="s">
        <v>2914</v>
      </c>
      <c r="E268" s="1858" t="s">
        <v>2894</v>
      </c>
      <c r="F268" s="1858" t="s">
        <v>2915</v>
      </c>
      <c r="G268" s="1858" t="s">
        <v>28</v>
      </c>
      <c r="H268" s="1858" t="s">
        <v>28</v>
      </c>
      <c r="I268" s="1858" t="s">
        <v>902</v>
      </c>
    </row>
    <row customHeight="1" ht="11.25">
      <c r="A269" s="1858" t="s">
        <v>2306</v>
      </c>
      <c r="B269" s="1858" t="s">
        <v>16</v>
      </c>
      <c r="C269" s="1858" t="s">
        <v>2315</v>
      </c>
      <c r="D269" s="1858" t="s">
        <v>2316</v>
      </c>
      <c r="E269" s="1858" t="s">
        <v>2317</v>
      </c>
      <c r="F269" s="1858" t="s">
        <v>2318</v>
      </c>
      <c r="G269" s="1858" t="s">
        <v>28</v>
      </c>
      <c r="H269" s="1858" t="s">
        <v>28</v>
      </c>
      <c r="I269" s="1858" t="s">
        <v>955</v>
      </c>
    </row>
    <row customHeight="1" ht="11.25">
      <c r="A270" s="1858" t="s">
        <v>2306</v>
      </c>
      <c r="B270" s="1858" t="s">
        <v>16</v>
      </c>
      <c r="C270" s="1858" t="s">
        <v>2323</v>
      </c>
      <c r="D270" s="1858" t="s">
        <v>2324</v>
      </c>
      <c r="E270" s="1858" t="s">
        <v>2325</v>
      </c>
      <c r="F270" s="1858" t="s">
        <v>2326</v>
      </c>
      <c r="G270" s="1858" t="s">
        <v>28</v>
      </c>
      <c r="H270" s="1858" t="s">
        <v>28</v>
      </c>
      <c r="I270" s="1858" t="s">
        <v>955</v>
      </c>
    </row>
    <row customHeight="1" ht="11.25">
      <c r="A271" s="1858" t="s">
        <v>2306</v>
      </c>
      <c r="B271" s="1858" t="s">
        <v>16</v>
      </c>
      <c r="C271" s="1858" t="s">
        <v>2339</v>
      </c>
      <c r="D271" s="1858" t="s">
        <v>2340</v>
      </c>
      <c r="E271" s="1858" t="s">
        <v>2341</v>
      </c>
      <c r="F271" s="1858" t="s">
        <v>2342</v>
      </c>
      <c r="G271" s="1858" t="s">
        <v>28</v>
      </c>
      <c r="H271" s="1858" t="s">
        <v>28</v>
      </c>
      <c r="I271" s="1858" t="s">
        <v>955</v>
      </c>
    </row>
    <row customHeight="1" ht="11.25">
      <c r="A272" s="1858" t="s">
        <v>2306</v>
      </c>
      <c r="B272" s="1858" t="s">
        <v>16</v>
      </c>
      <c r="C272" s="1858" t="s">
        <v>2921</v>
      </c>
      <c r="D272" s="1858" t="s">
        <v>2922</v>
      </c>
      <c r="E272" s="1858" t="s">
        <v>2923</v>
      </c>
      <c r="F272" s="1858" t="s">
        <v>2310</v>
      </c>
      <c r="G272" s="1858" t="s">
        <v>28</v>
      </c>
      <c r="H272" s="1858" t="s">
        <v>28</v>
      </c>
      <c r="I272" s="1858" t="s">
        <v>955</v>
      </c>
    </row>
    <row customHeight="1" ht="11.25">
      <c r="A273" s="1858" t="s">
        <v>2306</v>
      </c>
      <c r="B273" s="1858" t="s">
        <v>16</v>
      </c>
      <c r="C273" s="1858" t="s">
        <v>2346</v>
      </c>
      <c r="D273" s="1858" t="s">
        <v>2347</v>
      </c>
      <c r="E273" s="1858" t="s">
        <v>2348</v>
      </c>
      <c r="F273" s="1858" t="s">
        <v>2349</v>
      </c>
      <c r="G273" s="1858" t="s">
        <v>2350</v>
      </c>
      <c r="H273" s="1858" t="s">
        <v>28</v>
      </c>
      <c r="I273" s="1858" t="s">
        <v>955</v>
      </c>
    </row>
    <row customHeight="1" ht="11.25">
      <c r="A274" s="1858" t="s">
        <v>2306</v>
      </c>
      <c r="B274" s="1858" t="s">
        <v>16</v>
      </c>
      <c r="C274" s="1858" t="s">
        <v>2351</v>
      </c>
      <c r="D274" s="1858" t="s">
        <v>2347</v>
      </c>
      <c r="E274" s="1858" t="s">
        <v>2348</v>
      </c>
      <c r="F274" s="1858" t="s">
        <v>2352</v>
      </c>
      <c r="G274" s="1858" t="s">
        <v>28</v>
      </c>
      <c r="H274" s="1858" t="s">
        <v>28</v>
      </c>
      <c r="I274" s="1858" t="s">
        <v>955</v>
      </c>
    </row>
    <row customHeight="1" ht="11.25">
      <c r="A275" s="1858" t="s">
        <v>2306</v>
      </c>
      <c r="B275" s="1858" t="s">
        <v>16</v>
      </c>
      <c r="C275" s="1858" t="s">
        <v>2374</v>
      </c>
      <c r="D275" s="1858" t="s">
        <v>2375</v>
      </c>
      <c r="E275" s="1858" t="s">
        <v>2376</v>
      </c>
      <c r="F275" s="1858" t="s">
        <v>2318</v>
      </c>
      <c r="G275" s="1858" t="s">
        <v>28</v>
      </c>
      <c r="H275" s="1858" t="s">
        <v>28</v>
      </c>
      <c r="I275" s="1858" t="s">
        <v>955</v>
      </c>
    </row>
    <row customHeight="1" ht="11.25">
      <c r="A276" s="1858" t="s">
        <v>2306</v>
      </c>
      <c r="B276" s="1858" t="s">
        <v>16</v>
      </c>
      <c r="C276" s="1858" t="s">
        <v>2392</v>
      </c>
      <c r="D276" s="1858" t="s">
        <v>2393</v>
      </c>
      <c r="E276" s="1858" t="s">
        <v>2394</v>
      </c>
      <c r="F276" s="1858" t="s">
        <v>2391</v>
      </c>
      <c r="G276" s="1858" t="s">
        <v>28</v>
      </c>
      <c r="H276" s="1858" t="s">
        <v>28</v>
      </c>
      <c r="I276" s="1858" t="s">
        <v>955</v>
      </c>
    </row>
    <row customHeight="1" ht="11.25">
      <c r="A277" s="1858" t="s">
        <v>2306</v>
      </c>
      <c r="B277" s="1858" t="s">
        <v>16</v>
      </c>
      <c r="C277" s="1858" t="s">
        <v>2403</v>
      </c>
      <c r="D277" s="1858" t="s">
        <v>2404</v>
      </c>
      <c r="E277" s="1858" t="s">
        <v>2405</v>
      </c>
      <c r="F277" s="1858" t="s">
        <v>2318</v>
      </c>
      <c r="G277" s="1858" t="s">
        <v>28</v>
      </c>
      <c r="H277" s="1858" t="s">
        <v>28</v>
      </c>
      <c r="I277" s="1858" t="s">
        <v>955</v>
      </c>
    </row>
    <row customHeight="1" ht="11.25">
      <c r="A278" s="1858" t="s">
        <v>2306</v>
      </c>
      <c r="B278" s="1858" t="s">
        <v>16</v>
      </c>
      <c r="C278" s="1858" t="s">
        <v>2421</v>
      </c>
      <c r="D278" s="1858" t="s">
        <v>2422</v>
      </c>
      <c r="E278" s="1858" t="s">
        <v>2423</v>
      </c>
      <c r="F278" s="1858" t="s">
        <v>2314</v>
      </c>
      <c r="G278" s="1858" t="s">
        <v>28</v>
      </c>
      <c r="H278" s="1858" t="s">
        <v>28</v>
      </c>
      <c r="I278" s="1858" t="s">
        <v>955</v>
      </c>
    </row>
    <row customHeight="1" ht="11.25">
      <c r="A279" s="1858" t="s">
        <v>2306</v>
      </c>
      <c r="B279" s="1858" t="s">
        <v>16</v>
      </c>
      <c r="C279" s="1858" t="s">
        <v>2444</v>
      </c>
      <c r="D279" s="1858" t="s">
        <v>2445</v>
      </c>
      <c r="E279" s="1858" t="s">
        <v>2446</v>
      </c>
      <c r="F279" s="1858" t="s">
        <v>2318</v>
      </c>
      <c r="G279" s="1858" t="s">
        <v>2447</v>
      </c>
      <c r="H279" s="1858" t="s">
        <v>28</v>
      </c>
      <c r="I279" s="1858" t="s">
        <v>955</v>
      </c>
    </row>
    <row customHeight="1" ht="11.25">
      <c r="A280" s="1858" t="s">
        <v>2306</v>
      </c>
      <c r="B280" s="1858" t="s">
        <v>16</v>
      </c>
      <c r="C280" s="1858" t="s">
        <v>2957</v>
      </c>
      <c r="D280" s="1858" t="s">
        <v>2958</v>
      </c>
      <c r="E280" s="1858" t="s">
        <v>2959</v>
      </c>
      <c r="F280" s="1858" t="s">
        <v>2512</v>
      </c>
      <c r="G280" s="1858" t="s">
        <v>28</v>
      </c>
      <c r="H280" s="1858" t="s">
        <v>28</v>
      </c>
      <c r="I280" s="1858" t="s">
        <v>955</v>
      </c>
    </row>
    <row customHeight="1" ht="11.25">
      <c r="A281" s="1858" t="s">
        <v>2306</v>
      </c>
      <c r="B281" s="1858" t="s">
        <v>16</v>
      </c>
      <c r="C281" s="1858" t="s">
        <v>2468</v>
      </c>
      <c r="D281" s="1858" t="s">
        <v>2469</v>
      </c>
      <c r="E281" s="1858" t="s">
        <v>2348</v>
      </c>
      <c r="F281" s="1858" t="s">
        <v>2470</v>
      </c>
      <c r="G281" s="1858" t="s">
        <v>2471</v>
      </c>
      <c r="H281" s="1858" t="s">
        <v>28</v>
      </c>
      <c r="I281" s="1858" t="s">
        <v>955</v>
      </c>
    </row>
    <row customHeight="1" ht="11.25">
      <c r="A282" s="1858" t="s">
        <v>2306</v>
      </c>
      <c r="B282" s="1858" t="s">
        <v>16</v>
      </c>
      <c r="C282" s="1858" t="s">
        <v>2960</v>
      </c>
      <c r="D282" s="1858" t="s">
        <v>2961</v>
      </c>
      <c r="E282" s="1858" t="s">
        <v>2962</v>
      </c>
      <c r="F282" s="1858" t="s">
        <v>2478</v>
      </c>
      <c r="G282" s="1858" t="s">
        <v>28</v>
      </c>
      <c r="H282" s="1858" t="s">
        <v>28</v>
      </c>
      <c r="I282" s="1858" t="s">
        <v>955</v>
      </c>
    </row>
    <row customHeight="1" ht="11.25">
      <c r="A283" s="1858" t="s">
        <v>2306</v>
      </c>
      <c r="B283" s="1858" t="s">
        <v>16</v>
      </c>
      <c r="C283" s="1858" t="s">
        <v>2475</v>
      </c>
      <c r="D283" s="1858" t="s">
        <v>2476</v>
      </c>
      <c r="E283" s="1858" t="s">
        <v>2477</v>
      </c>
      <c r="F283" s="1858" t="s">
        <v>2478</v>
      </c>
      <c r="G283" s="1858" t="s">
        <v>28</v>
      </c>
      <c r="H283" s="1858" t="s">
        <v>28</v>
      </c>
      <c r="I283" s="1858" t="s">
        <v>955</v>
      </c>
    </row>
    <row customHeight="1" ht="11.25">
      <c r="A284" s="1858" t="s">
        <v>2306</v>
      </c>
      <c r="B284" s="1858" t="s">
        <v>16</v>
      </c>
      <c r="C284" s="1858" t="s">
        <v>2924</v>
      </c>
      <c r="D284" s="1858" t="s">
        <v>2925</v>
      </c>
      <c r="E284" s="1858" t="s">
        <v>2926</v>
      </c>
      <c r="F284" s="1858" t="s">
        <v>2318</v>
      </c>
      <c r="G284" s="1858" t="s">
        <v>28</v>
      </c>
      <c r="H284" s="1858" t="s">
        <v>28</v>
      </c>
      <c r="I284" s="1858" t="s">
        <v>955</v>
      </c>
    </row>
    <row customHeight="1" ht="11.25">
      <c r="A285" s="1858" t="s">
        <v>2306</v>
      </c>
      <c r="B285" s="1858" t="s">
        <v>16</v>
      </c>
      <c r="C285" s="1858" t="s">
        <v>2494</v>
      </c>
      <c r="D285" s="1858" t="s">
        <v>2495</v>
      </c>
      <c r="E285" s="1858" t="s">
        <v>2496</v>
      </c>
      <c r="F285" s="1858" t="s">
        <v>2384</v>
      </c>
      <c r="G285" s="1858" t="s">
        <v>28</v>
      </c>
      <c r="H285" s="1858" t="s">
        <v>28</v>
      </c>
      <c r="I285" s="1858" t="s">
        <v>955</v>
      </c>
    </row>
    <row customHeight="1" ht="11.25">
      <c r="A286" s="1858" t="s">
        <v>2306</v>
      </c>
      <c r="B286" s="1858" t="s">
        <v>16</v>
      </c>
      <c r="C286" s="1858" t="s">
        <v>28</v>
      </c>
      <c r="D286" s="1858" t="s">
        <v>2524</v>
      </c>
      <c r="E286" s="1858" t="s">
        <v>2525</v>
      </c>
      <c r="F286" s="1858" t="s">
        <v>2402</v>
      </c>
      <c r="G286" s="1858" t="s">
        <v>28</v>
      </c>
      <c r="H286" s="1858" t="s">
        <v>28</v>
      </c>
      <c r="I286" s="1858" t="s">
        <v>955</v>
      </c>
    </row>
    <row customHeight="1" ht="11.25">
      <c r="A287" s="1858" t="s">
        <v>2306</v>
      </c>
      <c r="B287" s="1858" t="s">
        <v>16</v>
      </c>
      <c r="C287" s="1858" t="s">
        <v>2530</v>
      </c>
      <c r="D287" s="1858" t="s">
        <v>2531</v>
      </c>
      <c r="E287" s="1858" t="s">
        <v>2532</v>
      </c>
      <c r="F287" s="1858" t="s">
        <v>2533</v>
      </c>
      <c r="G287" s="1858" t="s">
        <v>28</v>
      </c>
      <c r="H287" s="1858" t="s">
        <v>28</v>
      </c>
      <c r="I287" s="1858" t="s">
        <v>955</v>
      </c>
    </row>
    <row customHeight="1" ht="11.25">
      <c r="A288" s="1858" t="s">
        <v>2306</v>
      </c>
      <c r="B288" s="1858" t="s">
        <v>16</v>
      </c>
      <c r="C288" s="1858" t="s">
        <v>2537</v>
      </c>
      <c r="D288" s="1858" t="s">
        <v>2538</v>
      </c>
      <c r="E288" s="1858" t="s">
        <v>2539</v>
      </c>
      <c r="F288" s="1858" t="s">
        <v>2342</v>
      </c>
      <c r="G288" s="1858" t="s">
        <v>28</v>
      </c>
      <c r="H288" s="1858" t="s">
        <v>2540</v>
      </c>
      <c r="I288" s="1858" t="s">
        <v>955</v>
      </c>
    </row>
    <row customHeight="1" ht="11.25">
      <c r="A289" s="1858" t="s">
        <v>2306</v>
      </c>
      <c r="B289" s="1858" t="s">
        <v>16</v>
      </c>
      <c r="C289" s="1858" t="s">
        <v>2587</v>
      </c>
      <c r="D289" s="1858" t="s">
        <v>2588</v>
      </c>
      <c r="E289" s="1858" t="s">
        <v>2589</v>
      </c>
      <c r="F289" s="1858" t="s">
        <v>2590</v>
      </c>
      <c r="G289" s="1858" t="s">
        <v>2591</v>
      </c>
      <c r="H289" s="1858" t="s">
        <v>28</v>
      </c>
      <c r="I289" s="1858" t="s">
        <v>955</v>
      </c>
    </row>
    <row customHeight="1" ht="11.25">
      <c r="A290" s="1858" t="s">
        <v>2306</v>
      </c>
      <c r="B290" s="1858" t="s">
        <v>16</v>
      </c>
      <c r="C290" s="1858" t="s">
        <v>2927</v>
      </c>
      <c r="D290" s="1858" t="s">
        <v>2928</v>
      </c>
      <c r="E290" s="1858" t="s">
        <v>2589</v>
      </c>
      <c r="F290" s="1858" t="s">
        <v>2929</v>
      </c>
      <c r="G290" s="1858" t="s">
        <v>2930</v>
      </c>
      <c r="H290" s="1858" t="s">
        <v>28</v>
      </c>
      <c r="I290" s="1858" t="s">
        <v>955</v>
      </c>
    </row>
    <row customHeight="1" ht="11.25">
      <c r="A291" s="1858" t="s">
        <v>2306</v>
      </c>
      <c r="B291" s="1858" t="s">
        <v>16</v>
      </c>
      <c r="C291" s="1858" t="s">
        <v>2931</v>
      </c>
      <c r="D291" s="1858" t="s">
        <v>2932</v>
      </c>
      <c r="E291" s="1858" t="s">
        <v>2933</v>
      </c>
      <c r="F291" s="1858" t="s">
        <v>2508</v>
      </c>
      <c r="G291" s="1858" t="s">
        <v>28</v>
      </c>
      <c r="H291" s="1858" t="s">
        <v>28</v>
      </c>
      <c r="I291" s="1858" t="s">
        <v>955</v>
      </c>
    </row>
    <row customHeight="1" ht="11.25">
      <c r="A292" s="1858" t="s">
        <v>2306</v>
      </c>
      <c r="B292" s="1858" t="s">
        <v>16</v>
      </c>
      <c r="C292" s="1858" t="s">
        <v>2633</v>
      </c>
      <c r="D292" s="1858" t="s">
        <v>2634</v>
      </c>
      <c r="E292" s="1858" t="s">
        <v>2635</v>
      </c>
      <c r="F292" s="1858" t="s">
        <v>2636</v>
      </c>
      <c r="G292" s="1858" t="s">
        <v>28</v>
      </c>
      <c r="H292" s="1858" t="s">
        <v>28</v>
      </c>
      <c r="I292" s="1858" t="s">
        <v>955</v>
      </c>
    </row>
    <row customHeight="1" ht="11.25">
      <c r="A293" s="1858" t="s">
        <v>2306</v>
      </c>
      <c r="B293" s="1858" t="s">
        <v>16</v>
      </c>
      <c r="C293" s="1858" t="s">
        <v>2934</v>
      </c>
      <c r="D293" s="1858" t="s">
        <v>2935</v>
      </c>
      <c r="E293" s="1858" t="s">
        <v>2936</v>
      </c>
      <c r="F293" s="1858" t="s">
        <v>2512</v>
      </c>
      <c r="G293" s="1858" t="s">
        <v>28</v>
      </c>
      <c r="H293" s="1858" t="s">
        <v>28</v>
      </c>
      <c r="I293" s="1858" t="s">
        <v>955</v>
      </c>
    </row>
    <row customHeight="1" ht="11.25">
      <c r="A294" s="1858" t="s">
        <v>2306</v>
      </c>
      <c r="B294" s="1858" t="s">
        <v>16</v>
      </c>
      <c r="C294" s="1858" t="s">
        <v>2937</v>
      </c>
      <c r="D294" s="1858" t="s">
        <v>2938</v>
      </c>
      <c r="E294" s="1858" t="s">
        <v>2939</v>
      </c>
      <c r="F294" s="1858" t="s">
        <v>2310</v>
      </c>
      <c r="G294" s="1858" t="s">
        <v>28</v>
      </c>
      <c r="H294" s="1858" t="s">
        <v>2940</v>
      </c>
      <c r="I294" s="1858" t="s">
        <v>955</v>
      </c>
    </row>
    <row customHeight="1" ht="11.25">
      <c r="A295" s="1858" t="s">
        <v>2306</v>
      </c>
      <c r="B295" s="1858" t="s">
        <v>16</v>
      </c>
      <c r="C295" s="1858" t="s">
        <v>2941</v>
      </c>
      <c r="D295" s="1858" t="s">
        <v>2942</v>
      </c>
      <c r="E295" s="1858" t="s">
        <v>2943</v>
      </c>
      <c r="F295" s="1858" t="s">
        <v>2310</v>
      </c>
      <c r="G295" s="1858" t="s">
        <v>28</v>
      </c>
      <c r="H295" s="1858" t="s">
        <v>28</v>
      </c>
      <c r="I295" s="1858" t="s">
        <v>955</v>
      </c>
    </row>
    <row customHeight="1" ht="11.25">
      <c r="A296" s="1858" t="s">
        <v>2306</v>
      </c>
      <c r="B296" s="1858" t="s">
        <v>16</v>
      </c>
      <c r="C296" s="1858" t="s">
        <v>2963</v>
      </c>
      <c r="D296" s="1858" t="s">
        <v>2964</v>
      </c>
      <c r="E296" s="1858" t="s">
        <v>2965</v>
      </c>
      <c r="F296" s="1858" t="s">
        <v>2334</v>
      </c>
      <c r="G296" s="1858" t="s">
        <v>28</v>
      </c>
      <c r="H296" s="1858" t="s">
        <v>28</v>
      </c>
      <c r="I296" s="1858" t="s">
        <v>955</v>
      </c>
    </row>
    <row customHeight="1" ht="11.25">
      <c r="A297" s="1858" t="s">
        <v>2306</v>
      </c>
      <c r="B297" s="1858" t="s">
        <v>16</v>
      </c>
      <c r="C297" s="1858" t="s">
        <v>2944</v>
      </c>
      <c r="D297" s="1858" t="s">
        <v>2945</v>
      </c>
      <c r="E297" s="1858" t="s">
        <v>2946</v>
      </c>
      <c r="F297" s="1858" t="s">
        <v>2342</v>
      </c>
      <c r="G297" s="1858" t="s">
        <v>2540</v>
      </c>
      <c r="H297" s="1858" t="s">
        <v>28</v>
      </c>
      <c r="I297" s="1858" t="s">
        <v>955</v>
      </c>
    </row>
    <row customHeight="1" ht="11.25">
      <c r="A298" s="1858" t="s">
        <v>2306</v>
      </c>
      <c r="B298" s="1858" t="s">
        <v>16</v>
      </c>
      <c r="C298" s="1858" t="s">
        <v>2947</v>
      </c>
      <c r="D298" s="1858" t="s">
        <v>2948</v>
      </c>
      <c r="E298" s="1858" t="s">
        <v>2949</v>
      </c>
      <c r="F298" s="1858" t="s">
        <v>2419</v>
      </c>
      <c r="G298" s="1858" t="s">
        <v>28</v>
      </c>
      <c r="H298" s="1858" t="s">
        <v>28</v>
      </c>
      <c r="I298" s="1858" t="s">
        <v>955</v>
      </c>
    </row>
    <row customHeight="1" ht="11.25">
      <c r="A299" s="1858" t="s">
        <v>2306</v>
      </c>
      <c r="B299" s="1858" t="s">
        <v>16</v>
      </c>
      <c r="C299" s="1858" t="s">
        <v>2822</v>
      </c>
      <c r="D299" s="1858" t="s">
        <v>2823</v>
      </c>
      <c r="E299" s="1858" t="s">
        <v>2824</v>
      </c>
      <c r="F299" s="1858" t="s">
        <v>2419</v>
      </c>
      <c r="G299" s="1858" t="s">
        <v>28</v>
      </c>
      <c r="H299" s="1858" t="s">
        <v>28</v>
      </c>
      <c r="I299" s="1858" t="s">
        <v>955</v>
      </c>
    </row>
    <row customHeight="1" ht="11.25">
      <c r="A300" s="1858" t="s">
        <v>2306</v>
      </c>
      <c r="B300" s="1858" t="s">
        <v>16</v>
      </c>
      <c r="C300" s="1858" t="s">
        <v>2966</v>
      </c>
      <c r="D300" s="1858" t="s">
        <v>2967</v>
      </c>
      <c r="E300" s="1858" t="s">
        <v>2968</v>
      </c>
      <c r="F300" s="1858" t="s">
        <v>2314</v>
      </c>
      <c r="G300" s="1858" t="s">
        <v>28</v>
      </c>
      <c r="H300" s="1858" t="s">
        <v>2969</v>
      </c>
      <c r="I300" s="1858" t="s">
        <v>955</v>
      </c>
    </row>
    <row customHeight="1" ht="11.25">
      <c r="A301" s="1858" t="s">
        <v>2306</v>
      </c>
      <c r="B301" s="1858" t="s">
        <v>16</v>
      </c>
      <c r="C301" s="1858" t="s">
        <v>2857</v>
      </c>
      <c r="D301" s="1858" t="s">
        <v>2858</v>
      </c>
      <c r="E301" s="1858" t="s">
        <v>2855</v>
      </c>
      <c r="F301" s="1858" t="s">
        <v>2322</v>
      </c>
      <c r="G301" s="1858" t="s">
        <v>28</v>
      </c>
      <c r="H301" s="1858" t="s">
        <v>28</v>
      </c>
      <c r="I301" s="1858" t="s">
        <v>955</v>
      </c>
    </row>
    <row customHeight="1" ht="11.25">
      <c r="A302" s="1858" t="s">
        <v>2306</v>
      </c>
      <c r="B302" s="1858" t="s">
        <v>16</v>
      </c>
      <c r="C302" s="1858" t="s">
        <v>2862</v>
      </c>
      <c r="D302" s="1858" t="s">
        <v>2863</v>
      </c>
      <c r="E302" s="1858" t="s">
        <v>2864</v>
      </c>
      <c r="F302" s="1858" t="s">
        <v>2318</v>
      </c>
      <c r="G302" s="1858" t="s">
        <v>28</v>
      </c>
      <c r="H302" s="1858" t="s">
        <v>28</v>
      </c>
      <c r="I302" s="1858" t="s">
        <v>955</v>
      </c>
    </row>
    <row customHeight="1" ht="11.25">
      <c r="A303" s="1858" t="s">
        <v>2306</v>
      </c>
      <c r="B303" s="1858" t="s">
        <v>16</v>
      </c>
      <c r="C303" s="1858" t="s">
        <v>2950</v>
      </c>
      <c r="D303" s="1858" t="s">
        <v>2951</v>
      </c>
      <c r="E303" s="1858" t="s">
        <v>2952</v>
      </c>
      <c r="F303" s="1858" t="s">
        <v>2384</v>
      </c>
      <c r="G303" s="1858" t="s">
        <v>28</v>
      </c>
      <c r="H303" s="1858" t="s">
        <v>28</v>
      </c>
      <c r="I303" s="1858" t="s">
        <v>955</v>
      </c>
    </row>
    <row customHeight="1" ht="11.25">
      <c r="A304" s="1858" t="s">
        <v>2306</v>
      </c>
      <c r="B304" s="1858" t="s">
        <v>16</v>
      </c>
      <c r="C304" s="1858" t="s">
        <v>2871</v>
      </c>
      <c r="D304" s="1858" t="s">
        <v>2872</v>
      </c>
      <c r="E304" s="1858" t="s">
        <v>2873</v>
      </c>
      <c r="F304" s="1858" t="s">
        <v>2391</v>
      </c>
      <c r="G304" s="1858" t="s">
        <v>28</v>
      </c>
      <c r="H304" s="1858" t="s">
        <v>28</v>
      </c>
      <c r="I304" s="1858" t="s">
        <v>955</v>
      </c>
    </row>
    <row customHeight="1" ht="11.25">
      <c r="A305" s="1858" t="s">
        <v>2306</v>
      </c>
      <c r="B305" s="1858" t="s">
        <v>16</v>
      </c>
      <c r="C305" s="1858" t="s">
        <v>2906</v>
      </c>
      <c r="D305" s="1858" t="s">
        <v>2907</v>
      </c>
      <c r="E305" s="1858" t="s">
        <v>2908</v>
      </c>
      <c r="F305" s="1858" t="s">
        <v>2909</v>
      </c>
      <c r="G305" s="1858" t="s">
        <v>28</v>
      </c>
      <c r="H305" s="1858" t="s">
        <v>28</v>
      </c>
      <c r="I305" s="1858" t="s">
        <v>955</v>
      </c>
    </row>
    <row customHeight="1" ht="11.25">
      <c r="A306" s="1858" t="s">
        <v>2306</v>
      </c>
      <c r="B306" s="1858" t="s">
        <v>16</v>
      </c>
      <c r="C306" s="1858" t="s">
        <v>2910</v>
      </c>
      <c r="D306" s="1858" t="s">
        <v>2911</v>
      </c>
      <c r="E306" s="1858" t="s">
        <v>2894</v>
      </c>
      <c r="F306" s="1858" t="s">
        <v>2529</v>
      </c>
      <c r="G306" s="1858" t="s">
        <v>2912</v>
      </c>
      <c r="H306" s="1858" t="s">
        <v>28</v>
      </c>
      <c r="I306" s="1858" t="s">
        <v>955</v>
      </c>
    </row>
    <row customHeight="1" ht="11.25">
      <c r="A307" s="1858" t="s">
        <v>2306</v>
      </c>
      <c r="B307" s="1858" t="s">
        <v>16</v>
      </c>
      <c r="C307" s="1858" t="s">
        <v>2913</v>
      </c>
      <c r="D307" s="1858" t="s">
        <v>2914</v>
      </c>
      <c r="E307" s="1858" t="s">
        <v>2894</v>
      </c>
      <c r="F307" s="1858" t="s">
        <v>2915</v>
      </c>
      <c r="G307" s="1858" t="s">
        <v>28</v>
      </c>
      <c r="H307" s="1858" t="s">
        <v>28</v>
      </c>
      <c r="I307" s="1858" t="s">
        <v>955</v>
      </c>
    </row>
    <row customHeight="1" ht="11.25">
      <c r="A308" s="1858" t="s">
        <v>2306</v>
      </c>
      <c r="B308" s="1858" t="s">
        <v>16</v>
      </c>
      <c r="C308" s="1858" t="s">
        <v>2970</v>
      </c>
      <c r="D308" s="1858" t="s">
        <v>2971</v>
      </c>
      <c r="E308" s="1858" t="s">
        <v>2972</v>
      </c>
      <c r="F308" s="1858" t="s">
        <v>2318</v>
      </c>
      <c r="G308" s="1858" t="s">
        <v>28</v>
      </c>
      <c r="H308" s="1858" t="s">
        <v>28</v>
      </c>
      <c r="I308" s="1858" t="s">
        <v>1671</v>
      </c>
    </row>
    <row customHeight="1" ht="11.25">
      <c r="A309" s="1858" t="s">
        <v>2306</v>
      </c>
      <c r="B309" s="1858" t="s">
        <v>16</v>
      </c>
      <c r="C309" s="1858" t="s">
        <v>2973</v>
      </c>
      <c r="D309" s="1858" t="s">
        <v>2974</v>
      </c>
      <c r="E309" s="1858" t="s">
        <v>2975</v>
      </c>
      <c r="F309" s="1858" t="s">
        <v>2326</v>
      </c>
      <c r="G309" s="1858" t="s">
        <v>28</v>
      </c>
      <c r="H309" s="1858" t="s">
        <v>28</v>
      </c>
      <c r="I309" s="1858" t="s">
        <v>1671</v>
      </c>
    </row>
    <row customHeight="1" ht="11.25">
      <c r="A310" s="1858" t="s">
        <v>2306</v>
      </c>
      <c r="B310" s="1858" t="s">
        <v>16</v>
      </c>
      <c r="C310" s="1858" t="s">
        <v>2976</v>
      </c>
      <c r="D310" s="1858" t="s">
        <v>2977</v>
      </c>
      <c r="E310" s="1858" t="s">
        <v>2978</v>
      </c>
      <c r="F310" s="1858" t="s">
        <v>2380</v>
      </c>
      <c r="G310" s="1858" t="s">
        <v>28</v>
      </c>
      <c r="H310" s="1858" t="s">
        <v>28</v>
      </c>
      <c r="I310" s="1858" t="s">
        <v>1671</v>
      </c>
    </row>
    <row customHeight="1" ht="11.25">
      <c r="A311" s="1858" t="s">
        <v>2306</v>
      </c>
      <c r="B311" s="1858" t="s">
        <v>16</v>
      </c>
      <c r="C311" s="1858" t="s">
        <v>2979</v>
      </c>
      <c r="D311" s="1858" t="s">
        <v>2980</v>
      </c>
      <c r="E311" s="1858" t="s">
        <v>2981</v>
      </c>
      <c r="F311" s="1858" t="s">
        <v>2982</v>
      </c>
      <c r="G311" s="1858" t="s">
        <v>28</v>
      </c>
      <c r="H311" s="1858" t="s">
        <v>28</v>
      </c>
      <c r="I311" s="1858" t="s">
        <v>1671</v>
      </c>
    </row>
    <row customHeight="1" ht="11.25">
      <c r="A312" s="1858" t="s">
        <v>2306</v>
      </c>
      <c r="B312" s="1858" t="s">
        <v>16</v>
      </c>
      <c r="C312" s="1858" t="s">
        <v>28</v>
      </c>
      <c r="D312" s="1858" t="s">
        <v>2524</v>
      </c>
      <c r="E312" s="1858" t="s">
        <v>2525</v>
      </c>
      <c r="F312" s="1858" t="s">
        <v>2402</v>
      </c>
      <c r="G312" s="1858" t="s">
        <v>28</v>
      </c>
      <c r="H312" s="1858" t="s">
        <v>28</v>
      </c>
      <c r="I312" s="1858" t="s">
        <v>1671</v>
      </c>
    </row>
    <row customHeight="1" ht="11.25">
      <c r="A313" s="1858" t="s">
        <v>2306</v>
      </c>
      <c r="B313" s="1858" t="s">
        <v>16</v>
      </c>
      <c r="C313" s="1858" t="s">
        <v>2983</v>
      </c>
      <c r="D313" s="1858" t="s">
        <v>2984</v>
      </c>
      <c r="E313" s="1858" t="s">
        <v>2985</v>
      </c>
      <c r="F313" s="1858" t="s">
        <v>2986</v>
      </c>
      <c r="G313" s="1858" t="s">
        <v>28</v>
      </c>
      <c r="H313" s="1858" t="s">
        <v>28</v>
      </c>
      <c r="I313" s="1858" t="s">
        <v>1671</v>
      </c>
    </row>
    <row customHeight="1" ht="11.25">
      <c r="A314" s="1858" t="s">
        <v>2306</v>
      </c>
      <c r="B314" s="1858" t="s">
        <v>16</v>
      </c>
      <c r="C314" s="1858" t="s">
        <v>2987</v>
      </c>
      <c r="D314" s="1858" t="s">
        <v>2988</v>
      </c>
      <c r="E314" s="1858" t="s">
        <v>2989</v>
      </c>
      <c r="F314" s="1858" t="s">
        <v>2326</v>
      </c>
      <c r="G314" s="1858" t="s">
        <v>28</v>
      </c>
      <c r="H314" s="1858" t="s">
        <v>28</v>
      </c>
      <c r="I314" s="1858" t="s">
        <v>1671</v>
      </c>
    </row>
    <row customHeight="1" ht="11.25">
      <c r="A315" s="1858" t="s">
        <v>2306</v>
      </c>
      <c r="B315" s="1858" t="s">
        <v>16</v>
      </c>
      <c r="C315" s="1858" t="s">
        <v>2990</v>
      </c>
      <c r="D315" s="1858" t="s">
        <v>2991</v>
      </c>
      <c r="E315" s="1858" t="s">
        <v>2992</v>
      </c>
      <c r="F315" s="1858" t="s">
        <v>2398</v>
      </c>
      <c r="G315" s="1858" t="s">
        <v>28</v>
      </c>
      <c r="H315" s="1858" t="s">
        <v>28</v>
      </c>
      <c r="I315" s="1858" t="s">
        <v>1671</v>
      </c>
    </row>
    <row customHeight="1" ht="11.25">
      <c r="A316" s="1858" t="s">
        <v>2306</v>
      </c>
      <c r="B316" s="1858" t="s">
        <v>16</v>
      </c>
      <c r="C316" s="1858" t="s">
        <v>2993</v>
      </c>
      <c r="D316" s="1858" t="s">
        <v>2994</v>
      </c>
      <c r="E316" s="1858" t="s">
        <v>2995</v>
      </c>
      <c r="F316" s="1858" t="s">
        <v>2996</v>
      </c>
      <c r="G316" s="1858" t="s">
        <v>28</v>
      </c>
      <c r="H316" s="1858" t="s">
        <v>28</v>
      </c>
      <c r="I316" s="1858" t="s">
        <v>1671</v>
      </c>
    </row>
    <row customHeight="1" ht="11.25">
      <c r="A317" s="1858" t="s">
        <v>2306</v>
      </c>
      <c r="B317" s="1858" t="s">
        <v>16</v>
      </c>
      <c r="C317" s="1858" t="s">
        <v>2997</v>
      </c>
      <c r="D317" s="1858" t="s">
        <v>2998</v>
      </c>
      <c r="E317" s="1858" t="s">
        <v>2999</v>
      </c>
      <c r="F317" s="1858" t="s">
        <v>2982</v>
      </c>
      <c r="G317" s="1858" t="s">
        <v>28</v>
      </c>
      <c r="H317" s="1858" t="s">
        <v>28</v>
      </c>
      <c r="I317" s="1858" t="s">
        <v>1671</v>
      </c>
    </row>
    <row customHeight="1" ht="11.25">
      <c r="A318" s="1858" t="s">
        <v>2306</v>
      </c>
      <c r="B318" s="1858" t="s">
        <v>16</v>
      </c>
      <c r="C318" s="1858" t="s">
        <v>3000</v>
      </c>
      <c r="D318" s="1858" t="s">
        <v>3001</v>
      </c>
      <c r="E318" s="1858" t="s">
        <v>3002</v>
      </c>
      <c r="F318" s="1858" t="s">
        <v>2326</v>
      </c>
      <c r="G318" s="1858" t="s">
        <v>3003</v>
      </c>
      <c r="H318" s="1858" t="s">
        <v>28</v>
      </c>
      <c r="I318" s="1858" t="s">
        <v>1671</v>
      </c>
    </row>
    <row customHeight="1" ht="11.25">
      <c r="A319" s="1858" t="s">
        <v>2306</v>
      </c>
      <c r="B319" s="1858" t="s">
        <v>16</v>
      </c>
      <c r="C319" s="1858" t="s">
        <v>3004</v>
      </c>
      <c r="D319" s="1858" t="s">
        <v>3005</v>
      </c>
      <c r="E319" s="1858" t="s">
        <v>3006</v>
      </c>
      <c r="F319" s="1858" t="s">
        <v>2749</v>
      </c>
      <c r="G319" s="1858" t="s">
        <v>28</v>
      </c>
      <c r="H319" s="1858" t="s">
        <v>28</v>
      </c>
      <c r="I319" s="1858" t="s">
        <v>1671</v>
      </c>
    </row>
    <row customHeight="1" ht="11.25">
      <c r="A320" s="1858" t="s">
        <v>2306</v>
      </c>
      <c r="B320" s="1858" t="s">
        <v>16</v>
      </c>
      <c r="C320" s="1858" t="s">
        <v>3007</v>
      </c>
      <c r="D320" s="1858" t="s">
        <v>3008</v>
      </c>
      <c r="E320" s="1858" t="s">
        <v>3009</v>
      </c>
      <c r="F320" s="1858" t="s">
        <v>3010</v>
      </c>
      <c r="G320" s="1858" t="s">
        <v>28</v>
      </c>
      <c r="H320" s="1858" t="s">
        <v>28</v>
      </c>
      <c r="I320" s="1858" t="s">
        <v>1671</v>
      </c>
    </row>
    <row customHeight="1" ht="11.25">
      <c r="A321" s="1858" t="s">
        <v>2306</v>
      </c>
      <c r="B321" s="1858" t="s">
        <v>16</v>
      </c>
      <c r="C321" s="1858" t="s">
        <v>3011</v>
      </c>
      <c r="D321" s="1858" t="s">
        <v>3012</v>
      </c>
      <c r="E321" s="1858" t="s">
        <v>3013</v>
      </c>
      <c r="F321" s="1858" t="s">
        <v>2419</v>
      </c>
      <c r="G321" s="1858" t="s">
        <v>3014</v>
      </c>
      <c r="H321" s="1858" t="s">
        <v>28</v>
      </c>
      <c r="I321" s="1858" t="s">
        <v>1671</v>
      </c>
    </row>
    <row customHeight="1" ht="11.25">
      <c r="A322" s="1858" t="s">
        <v>2306</v>
      </c>
      <c r="B322" s="1858" t="s">
        <v>16</v>
      </c>
      <c r="C322" s="1858" t="s">
        <v>3015</v>
      </c>
      <c r="D322" s="1858" t="s">
        <v>3016</v>
      </c>
      <c r="E322" s="1858" t="s">
        <v>3017</v>
      </c>
      <c r="F322" s="1858" t="s">
        <v>2996</v>
      </c>
      <c r="G322" s="1858" t="s">
        <v>28</v>
      </c>
      <c r="H322" s="1858" t="s">
        <v>28</v>
      </c>
      <c r="I322" s="1858" t="s">
        <v>1671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34395-9927-FE7E-C5E8-0.73DF1995}"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8" width="9.140625"/>
  </cols>
  <sheetData>
    <row customHeight="1" ht="11.25">
      <c r="A1" s="381" t="s">
        <v>3018</v>
      </c>
      <c r="B1" s="72" t="s">
        <v>3019</v>
      </c>
      <c r="C1" s="72" t="s">
        <v>3020</v>
      </c>
      <c r="D1" s="72" t="s">
        <v>3021</v>
      </c>
      <c r="E1" s="70" t="s">
        <v>3022</v>
      </c>
      <c r="F1" s="70" t="s">
        <v>3023</v>
      </c>
      <c r="G1" s="70" t="s">
        <v>3024</v>
      </c>
    </row>
    <row customHeight="1" ht="11.25">
      <c r="A2" s="381" t="s">
        <v>16</v>
      </c>
      <c r="B2" s="0" t="s">
        <v>104</v>
      </c>
      <c r="C2" s="0" t="s">
        <v>105</v>
      </c>
      <c r="D2" s="0" t="s">
        <v>3025</v>
      </c>
      <c r="E2" s="0" t="s">
        <v>3026</v>
      </c>
      <c r="F2" s="0" t="s">
        <v>3027</v>
      </c>
      <c r="G2" s="0" t="s">
        <v>113</v>
      </c>
    </row>
    <row customHeight="1" ht="11.25">
      <c r="A3" s="381" t="s">
        <v>16</v>
      </c>
      <c r="B3" s="0" t="s">
        <v>104</v>
      </c>
      <c r="C3" s="0" t="s">
        <v>105</v>
      </c>
      <c r="D3" s="0" t="s">
        <v>3028</v>
      </c>
      <c r="E3" s="0" t="s">
        <v>3029</v>
      </c>
      <c r="F3" s="0" t="s">
        <v>3027</v>
      </c>
      <c r="G3" s="0" t="s">
        <v>114</v>
      </c>
    </row>
    <row customHeight="1" ht="11.25">
      <c r="A4" s="381" t="s">
        <v>16</v>
      </c>
      <c r="B4" s="0" t="s">
        <v>104</v>
      </c>
      <c r="C4" s="0" t="s">
        <v>105</v>
      </c>
      <c r="D4" s="0" t="s">
        <v>3030</v>
      </c>
      <c r="E4" s="0" t="s">
        <v>3031</v>
      </c>
      <c r="F4" s="0" t="s">
        <v>3027</v>
      </c>
      <c r="G4" s="0" t="s">
        <v>94</v>
      </c>
    </row>
    <row customHeight="1" ht="11.25">
      <c r="A5" s="381" t="s">
        <v>16</v>
      </c>
      <c r="B5" s="0" t="s">
        <v>104</v>
      </c>
      <c r="C5" s="0" t="s">
        <v>105</v>
      </c>
      <c r="D5" s="0" t="s">
        <v>3032</v>
      </c>
      <c r="E5" s="0" t="s">
        <v>3033</v>
      </c>
      <c r="F5" s="0" t="s">
        <v>3027</v>
      </c>
      <c r="G5" s="0" t="s">
        <v>95</v>
      </c>
    </row>
    <row customHeight="1" ht="11.25">
      <c r="A6" s="381" t="s">
        <v>16</v>
      </c>
      <c r="B6" s="0" t="s">
        <v>104</v>
      </c>
      <c r="C6" s="0" t="s">
        <v>105</v>
      </c>
      <c r="D6" s="0" t="s">
        <v>3034</v>
      </c>
      <c r="E6" s="0" t="s">
        <v>3035</v>
      </c>
      <c r="F6" s="0" t="s">
        <v>3027</v>
      </c>
      <c r="G6" s="0" t="s">
        <v>115</v>
      </c>
    </row>
    <row customHeight="1" ht="11.25">
      <c r="A7" s="381" t="s">
        <v>16</v>
      </c>
      <c r="B7" s="0" t="s">
        <v>104</v>
      </c>
      <c r="C7" s="0" t="s">
        <v>105</v>
      </c>
      <c r="D7" s="0" t="s">
        <v>3036</v>
      </c>
      <c r="E7" s="0" t="s">
        <v>3037</v>
      </c>
      <c r="F7" s="0" t="s">
        <v>3027</v>
      </c>
      <c r="G7" s="0" t="s">
        <v>96</v>
      </c>
    </row>
    <row customHeight="1" ht="11.25">
      <c r="A8" s="381" t="s">
        <v>16</v>
      </c>
      <c r="B8" s="0" t="s">
        <v>104</v>
      </c>
      <c r="C8" s="0" t="s">
        <v>105</v>
      </c>
      <c r="D8" s="0" t="s">
        <v>3038</v>
      </c>
      <c r="E8" s="0" t="s">
        <v>3039</v>
      </c>
      <c r="F8" s="0" t="s">
        <v>3027</v>
      </c>
      <c r="G8" s="0" t="s">
        <v>97</v>
      </c>
    </row>
    <row customHeight="1" ht="11.25">
      <c r="A9" s="381" t="s">
        <v>16</v>
      </c>
      <c r="B9" s="0" t="s">
        <v>104</v>
      </c>
      <c r="C9" s="0" t="s">
        <v>105</v>
      </c>
      <c r="D9" s="0" t="s">
        <v>3040</v>
      </c>
      <c r="E9" s="0" t="s">
        <v>3041</v>
      </c>
      <c r="F9" s="0" t="s">
        <v>3027</v>
      </c>
      <c r="G9" s="0" t="s">
        <v>116</v>
      </c>
    </row>
    <row customHeight="1" ht="11.25">
      <c r="A10" s="381" t="s">
        <v>16</v>
      </c>
      <c r="B10" s="0" t="s">
        <v>104</v>
      </c>
      <c r="C10" s="0" t="s">
        <v>105</v>
      </c>
      <c r="D10" s="0" t="s">
        <v>104</v>
      </c>
      <c r="E10" s="0" t="s">
        <v>105</v>
      </c>
      <c r="F10" s="0" t="s">
        <v>3042</v>
      </c>
      <c r="G10" s="0" t="s">
        <v>103</v>
      </c>
    </row>
    <row customHeight="1" ht="11.25">
      <c r="A11" s="381" t="s">
        <v>16</v>
      </c>
      <c r="B11" s="0" t="s">
        <v>104</v>
      </c>
      <c r="C11" s="0" t="s">
        <v>105</v>
      </c>
      <c r="D11" s="0" t="s">
        <v>3043</v>
      </c>
      <c r="E11" s="0" t="s">
        <v>3044</v>
      </c>
      <c r="F11" s="0" t="s">
        <v>3027</v>
      </c>
      <c r="G11" s="0" t="s">
        <v>152</v>
      </c>
    </row>
    <row customHeight="1" ht="11.25">
      <c r="A12" s="381" t="s">
        <v>16</v>
      </c>
      <c r="B12" s="0" t="s">
        <v>104</v>
      </c>
      <c r="C12" s="0" t="s">
        <v>105</v>
      </c>
      <c r="D12" s="0" t="s">
        <v>3045</v>
      </c>
      <c r="E12" s="0" t="s">
        <v>3046</v>
      </c>
      <c r="F12" s="0" t="s">
        <v>3027</v>
      </c>
      <c r="G12" s="0" t="s">
        <v>153</v>
      </c>
    </row>
    <row customHeight="1" ht="11.25">
      <c r="A13" s="381" t="s">
        <v>16</v>
      </c>
      <c r="B13" s="0" t="s">
        <v>104</v>
      </c>
      <c r="C13" s="0" t="s">
        <v>105</v>
      </c>
      <c r="D13" s="0" t="s">
        <v>3047</v>
      </c>
      <c r="E13" s="0" t="s">
        <v>3048</v>
      </c>
      <c r="F13" s="0" t="s">
        <v>3027</v>
      </c>
      <c r="G13" s="0" t="s">
        <v>154</v>
      </c>
    </row>
    <row customHeight="1" ht="11.25">
      <c r="A14" s="381" t="s">
        <v>16</v>
      </c>
      <c r="B14" s="0" t="s">
        <v>104</v>
      </c>
      <c r="C14" s="0" t="s">
        <v>105</v>
      </c>
      <c r="D14" s="0" t="s">
        <v>3049</v>
      </c>
      <c r="E14" s="0" t="s">
        <v>3050</v>
      </c>
      <c r="F14" s="0" t="s">
        <v>3027</v>
      </c>
      <c r="G14" s="0" t="s">
        <v>155</v>
      </c>
    </row>
    <row customHeight="1" ht="11.25">
      <c r="A15" s="381" t="s">
        <v>16</v>
      </c>
      <c r="B15" s="0" t="s">
        <v>104</v>
      </c>
      <c r="C15" s="0" t="s">
        <v>105</v>
      </c>
      <c r="D15" s="0" t="s">
        <v>3051</v>
      </c>
      <c r="E15" s="0" t="s">
        <v>3052</v>
      </c>
      <c r="F15" s="0" t="s">
        <v>3027</v>
      </c>
      <c r="G15" s="0" t="s">
        <v>156</v>
      </c>
    </row>
    <row customHeight="1" ht="11.25">
      <c r="A16" s="381" t="s">
        <v>16</v>
      </c>
      <c r="B16" s="0" t="s">
        <v>104</v>
      </c>
      <c r="C16" s="0" t="s">
        <v>105</v>
      </c>
      <c r="D16" s="0" t="s">
        <v>3053</v>
      </c>
      <c r="E16" s="0" t="s">
        <v>3054</v>
      </c>
      <c r="F16" s="0" t="s">
        <v>3027</v>
      </c>
      <c r="G16" s="0" t="s">
        <v>1515</v>
      </c>
    </row>
    <row customHeight="1" ht="11.25">
      <c r="A17" s="381" t="s">
        <v>16</v>
      </c>
      <c r="B17" s="0" t="s">
        <v>104</v>
      </c>
      <c r="C17" s="0" t="s">
        <v>105</v>
      </c>
      <c r="D17" s="0" t="s">
        <v>3055</v>
      </c>
      <c r="E17" s="0" t="s">
        <v>3056</v>
      </c>
      <c r="F17" s="0" t="s">
        <v>3057</v>
      </c>
      <c r="G17" s="0" t="s">
        <v>1521</v>
      </c>
    </row>
    <row customHeight="1" ht="11.25">
      <c r="A18" s="381" t="s">
        <v>16</v>
      </c>
      <c r="B18" s="0" t="s">
        <v>104</v>
      </c>
      <c r="C18" s="0" t="s">
        <v>105</v>
      </c>
      <c r="D18" s="0" t="s">
        <v>3058</v>
      </c>
      <c r="E18" s="0" t="s">
        <v>3059</v>
      </c>
      <c r="F18" s="0" t="s">
        <v>3057</v>
      </c>
      <c r="G18" s="0" t="s">
        <v>1533</v>
      </c>
    </row>
    <row customHeight="1" ht="11.25">
      <c r="A19" s="381" t="s">
        <v>16</v>
      </c>
      <c r="B19" s="0" t="s">
        <v>104</v>
      </c>
      <c r="C19" s="0" t="s">
        <v>105</v>
      </c>
      <c r="D19" s="0" t="s">
        <v>3060</v>
      </c>
      <c r="E19" s="0" t="s">
        <v>3061</v>
      </c>
      <c r="F19" s="0" t="s">
        <v>3027</v>
      </c>
      <c r="G19" s="0" t="s">
        <v>1547</v>
      </c>
    </row>
    <row customHeight="1" ht="11.25">
      <c r="A20" s="381" t="s">
        <v>16</v>
      </c>
      <c r="B20" s="0" t="s">
        <v>104</v>
      </c>
      <c r="C20" s="0" t="s">
        <v>105</v>
      </c>
      <c r="D20" s="0" t="s">
        <v>3062</v>
      </c>
      <c r="E20" s="0" t="s">
        <v>3063</v>
      </c>
      <c r="F20" s="0" t="s">
        <v>3027</v>
      </c>
      <c r="G20" s="0" t="s">
        <v>1559</v>
      </c>
    </row>
    <row customHeight="1" ht="11.25">
      <c r="A21" s="381" t="s">
        <v>16</v>
      </c>
      <c r="B21" s="0" t="s">
        <v>104</v>
      </c>
      <c r="C21" s="0" t="s">
        <v>105</v>
      </c>
      <c r="D21" s="0" t="s">
        <v>3064</v>
      </c>
      <c r="E21" s="0" t="s">
        <v>3065</v>
      </c>
      <c r="F21" s="0" t="s">
        <v>3027</v>
      </c>
      <c r="G21" s="0" t="s">
        <v>1568</v>
      </c>
    </row>
    <row customHeight="1" ht="11.25">
      <c r="A22" s="381" t="s">
        <v>16</v>
      </c>
      <c r="B22" s="0" t="s">
        <v>104</v>
      </c>
      <c r="C22" s="0" t="s">
        <v>105</v>
      </c>
      <c r="D22" s="0" t="s">
        <v>3066</v>
      </c>
      <c r="E22" s="0" t="s">
        <v>3067</v>
      </c>
      <c r="F22" s="0" t="s">
        <v>3057</v>
      </c>
      <c r="G22" s="0" t="s">
        <v>1584</v>
      </c>
    </row>
    <row customHeight="1" ht="11.25">
      <c r="A23" s="381" t="s">
        <v>16</v>
      </c>
      <c r="B23" s="0" t="s">
        <v>104</v>
      </c>
      <c r="C23" s="0" t="s">
        <v>105</v>
      </c>
      <c r="D23" s="0" t="s">
        <v>3068</v>
      </c>
      <c r="E23" s="0" t="s">
        <v>3069</v>
      </c>
      <c r="F23" s="0" t="s">
        <v>3027</v>
      </c>
      <c r="G23" s="0" t="s">
        <v>1591</v>
      </c>
    </row>
    <row customHeight="1" ht="11.25">
      <c r="A24" s="381" t="s">
        <v>16</v>
      </c>
      <c r="B24" s="0" t="s">
        <v>104</v>
      </c>
      <c r="C24" s="0" t="s">
        <v>105</v>
      </c>
      <c r="D24" s="0" t="s">
        <v>3070</v>
      </c>
      <c r="E24" s="0" t="s">
        <v>3071</v>
      </c>
      <c r="F24" s="0" t="s">
        <v>3057</v>
      </c>
      <c r="G24" s="0" t="s">
        <v>1599</v>
      </c>
    </row>
    <row customHeight="1" ht="11.25">
      <c r="A25" s="381" t="s">
        <v>16</v>
      </c>
      <c r="B25" s="0" t="s">
        <v>104</v>
      </c>
      <c r="C25" s="0" t="s">
        <v>105</v>
      </c>
      <c r="D25" s="0" t="s">
        <v>3072</v>
      </c>
      <c r="E25" s="0" t="s">
        <v>3073</v>
      </c>
      <c r="F25" s="0" t="s">
        <v>3027</v>
      </c>
      <c r="G25" s="0" t="s">
        <v>1606</v>
      </c>
    </row>
    <row customHeight="1" ht="11.25">
      <c r="A26" s="381" t="s">
        <v>16</v>
      </c>
      <c r="B26" s="0" t="s">
        <v>104</v>
      </c>
      <c r="C26" s="0" t="s">
        <v>105</v>
      </c>
      <c r="D26" s="0" t="s">
        <v>3074</v>
      </c>
      <c r="E26" s="0" t="s">
        <v>3075</v>
      </c>
      <c r="F26" s="0" t="s">
        <v>3027</v>
      </c>
      <c r="G26" s="0" t="s">
        <v>1610</v>
      </c>
    </row>
    <row customHeight="1" ht="11.25">
      <c r="A27" s="381" t="s">
        <v>16</v>
      </c>
      <c r="B27" s="0" t="s">
        <v>104</v>
      </c>
      <c r="C27" s="0" t="s">
        <v>105</v>
      </c>
      <c r="D27" s="0" t="s">
        <v>3076</v>
      </c>
      <c r="E27" s="0" t="s">
        <v>3077</v>
      </c>
      <c r="F27" s="0" t="s">
        <v>3027</v>
      </c>
      <c r="G27" s="0" t="s">
        <v>1615</v>
      </c>
    </row>
    <row customHeight="1" ht="11.25">
      <c r="A28" s="381" t="s">
        <v>16</v>
      </c>
      <c r="B28" s="0" t="s">
        <v>104</v>
      </c>
      <c r="C28" s="0" t="s">
        <v>105</v>
      </c>
      <c r="D28" s="0" t="s">
        <v>3078</v>
      </c>
      <c r="E28" s="0" t="s">
        <v>3079</v>
      </c>
      <c r="F28" s="0" t="s">
        <v>3057</v>
      </c>
      <c r="G28" s="0" t="s">
        <v>1623</v>
      </c>
    </row>
    <row customHeight="1" ht="11.25">
      <c r="A29" s="381" t="s">
        <v>16</v>
      </c>
      <c r="B29" s="0" t="s">
        <v>104</v>
      </c>
      <c r="C29" s="0" t="s">
        <v>105</v>
      </c>
      <c r="D29" s="0" t="s">
        <v>3080</v>
      </c>
      <c r="E29" s="0" t="s">
        <v>3081</v>
      </c>
      <c r="F29" s="0" t="s">
        <v>3057</v>
      </c>
      <c r="G29" s="0" t="s">
        <v>1625</v>
      </c>
    </row>
    <row customHeight="1" ht="11.25">
      <c r="A30" s="381" t="s">
        <v>16</v>
      </c>
      <c r="B30" s="0" t="s">
        <v>104</v>
      </c>
      <c r="C30" s="0" t="s">
        <v>105</v>
      </c>
      <c r="D30" s="0" t="s">
        <v>3082</v>
      </c>
      <c r="E30" s="0" t="s">
        <v>3083</v>
      </c>
      <c r="F30" s="0" t="s">
        <v>3027</v>
      </c>
      <c r="G30" s="0" t="s">
        <v>1628</v>
      </c>
    </row>
    <row customHeight="1" ht="11.25">
      <c r="A31" s="381" t="s">
        <v>16</v>
      </c>
      <c r="B31" s="0" t="s">
        <v>104</v>
      </c>
      <c r="C31" s="0" t="s">
        <v>105</v>
      </c>
      <c r="D31" s="0" t="s">
        <v>3084</v>
      </c>
      <c r="E31" s="0" t="s">
        <v>3085</v>
      </c>
      <c r="F31" s="0" t="s">
        <v>3027</v>
      </c>
      <c r="G31" s="0" t="s">
        <v>1633</v>
      </c>
    </row>
    <row customHeight="1" ht="11.25">
      <c r="A32" s="381" t="s">
        <v>16</v>
      </c>
      <c r="B32" s="0" t="s">
        <v>104</v>
      </c>
      <c r="C32" s="0" t="s">
        <v>105</v>
      </c>
      <c r="D32" s="0" t="s">
        <v>3086</v>
      </c>
      <c r="E32" s="0" t="s">
        <v>3087</v>
      </c>
      <c r="F32" s="0" t="s">
        <v>3057</v>
      </c>
      <c r="G32" s="0" t="s">
        <v>1635</v>
      </c>
    </row>
    <row customHeight="1" ht="11.25">
      <c r="A33" s="381" t="s">
        <v>16</v>
      </c>
      <c r="B33" s="0" t="s">
        <v>104</v>
      </c>
      <c r="C33" s="0" t="s">
        <v>105</v>
      </c>
      <c r="D33" s="0" t="s">
        <v>3088</v>
      </c>
      <c r="E33" s="0" t="s">
        <v>3089</v>
      </c>
      <c r="F33" s="0" t="s">
        <v>3027</v>
      </c>
      <c r="G33" s="0" t="s">
        <v>1637</v>
      </c>
    </row>
    <row customHeight="1" ht="11.25">
      <c r="A34" s="381" t="s">
        <v>16</v>
      </c>
      <c r="B34" s="0" t="s">
        <v>104</v>
      </c>
      <c r="C34" s="0" t="s">
        <v>105</v>
      </c>
      <c r="D34" s="0" t="s">
        <v>3090</v>
      </c>
      <c r="E34" s="0" t="s">
        <v>3091</v>
      </c>
      <c r="F34" s="0" t="s">
        <v>3027</v>
      </c>
      <c r="G34" s="0" t="s">
        <v>1639</v>
      </c>
    </row>
    <row customHeight="1" ht="11.25">
      <c r="A35" s="381" t="s">
        <v>16</v>
      </c>
      <c r="B35" s="0" t="s">
        <v>104</v>
      </c>
      <c r="C35" s="0" t="s">
        <v>105</v>
      </c>
      <c r="D35" s="0" t="s">
        <v>3092</v>
      </c>
      <c r="E35" s="0" t="s">
        <v>3093</v>
      </c>
      <c r="F35" s="0" t="s">
        <v>3027</v>
      </c>
      <c r="G35" s="0" t="s">
        <v>1644</v>
      </c>
    </row>
    <row customHeight="1" ht="11.25">
      <c r="A36" s="381" t="s">
        <v>16</v>
      </c>
      <c r="B36" s="0" t="s">
        <v>104</v>
      </c>
      <c r="C36" s="0" t="s">
        <v>105</v>
      </c>
      <c r="D36" s="0" t="s">
        <v>3094</v>
      </c>
      <c r="E36" s="0" t="s">
        <v>3095</v>
      </c>
      <c r="F36" s="0" t="s">
        <v>3057</v>
      </c>
      <c r="G36" s="0" t="s">
        <v>1649</v>
      </c>
    </row>
    <row customHeight="1" ht="11.25">
      <c r="A37" s="381" t="s">
        <v>16</v>
      </c>
      <c r="B37" s="0" t="s">
        <v>104</v>
      </c>
      <c r="C37" s="0" t="s">
        <v>105</v>
      </c>
      <c r="D37" s="0" t="s">
        <v>3096</v>
      </c>
      <c r="E37" s="0" t="s">
        <v>3097</v>
      </c>
      <c r="F37" s="0" t="s">
        <v>3027</v>
      </c>
      <c r="G37" s="0" t="s">
        <v>1653</v>
      </c>
    </row>
    <row customHeight="1" ht="11.25">
      <c r="A38" s="381" t="s">
        <v>16</v>
      </c>
      <c r="B38" s="0" t="s">
        <v>104</v>
      </c>
      <c r="C38" s="0" t="s">
        <v>105</v>
      </c>
      <c r="D38" s="0" t="s">
        <v>3098</v>
      </c>
      <c r="E38" s="0" t="s">
        <v>3099</v>
      </c>
      <c r="F38" s="0" t="s">
        <v>3027</v>
      </c>
      <c r="G38" s="0" t="s">
        <v>1661</v>
      </c>
    </row>
    <row customHeight="1" ht="11.25">
      <c r="A39" s="381" t="s">
        <v>16</v>
      </c>
      <c r="B39" s="0" t="s">
        <v>104</v>
      </c>
      <c r="C39" s="0" t="s">
        <v>105</v>
      </c>
      <c r="D39" s="0" t="s">
        <v>3100</v>
      </c>
      <c r="E39" s="0" t="s">
        <v>3101</v>
      </c>
      <c r="F39" s="0" t="s">
        <v>3027</v>
      </c>
      <c r="G39" s="0" t="s">
        <v>1667</v>
      </c>
    </row>
    <row customHeight="1" ht="11.25">
      <c r="A40" s="381" t="s">
        <v>16</v>
      </c>
      <c r="B40" s="0" t="s">
        <v>104</v>
      </c>
      <c r="C40" s="0" t="s">
        <v>105</v>
      </c>
      <c r="D40" s="0" t="s">
        <v>3102</v>
      </c>
      <c r="E40" s="0" t="s">
        <v>3103</v>
      </c>
      <c r="F40" s="0" t="s">
        <v>3027</v>
      </c>
      <c r="G40" s="0" t="s">
        <v>1672</v>
      </c>
    </row>
    <row customHeight="1" ht="11.25">
      <c r="A41" s="381" t="s">
        <v>16</v>
      </c>
      <c r="B41" s="0" t="s">
        <v>104</v>
      </c>
      <c r="C41" s="0" t="s">
        <v>105</v>
      </c>
      <c r="D41" s="0" t="s">
        <v>3104</v>
      </c>
      <c r="E41" s="0" t="s">
        <v>3105</v>
      </c>
      <c r="F41" s="0" t="s">
        <v>3027</v>
      </c>
      <c r="G41" s="0" t="s">
        <v>1676</v>
      </c>
    </row>
    <row customHeight="1" ht="11.25">
      <c r="A42" s="381" t="s">
        <v>16</v>
      </c>
      <c r="B42" s="0" t="s">
        <v>104</v>
      </c>
      <c r="C42" s="0" t="s">
        <v>105</v>
      </c>
      <c r="D42" s="0" t="s">
        <v>3106</v>
      </c>
      <c r="E42" s="0" t="s">
        <v>3107</v>
      </c>
      <c r="F42" s="0" t="s">
        <v>3027</v>
      </c>
      <c r="G42" s="0" t="s">
        <v>1679</v>
      </c>
    </row>
    <row customHeight="1" ht="11.25">
      <c r="A43" s="381" t="s">
        <v>16</v>
      </c>
      <c r="B43" s="0" t="s">
        <v>104</v>
      </c>
      <c r="C43" s="0" t="s">
        <v>105</v>
      </c>
      <c r="D43" s="0" t="s">
        <v>3108</v>
      </c>
      <c r="E43" s="0" t="s">
        <v>3109</v>
      </c>
      <c r="F43" s="0" t="s">
        <v>3027</v>
      </c>
      <c r="G43" s="0" t="s">
        <v>1686</v>
      </c>
    </row>
    <row customHeight="1" ht="11.25">
      <c r="A44" s="381" t="s">
        <v>16</v>
      </c>
      <c r="B44" s="0" t="s">
        <v>104</v>
      </c>
      <c r="C44" s="0" t="s">
        <v>105</v>
      </c>
      <c r="D44" s="0" t="s">
        <v>3110</v>
      </c>
      <c r="E44" s="0" t="s">
        <v>3111</v>
      </c>
      <c r="F44" s="0" t="s">
        <v>3027</v>
      </c>
      <c r="G44" s="0" t="s">
        <v>1695</v>
      </c>
    </row>
    <row customHeight="1" ht="11.25">
      <c r="A45" s="381" t="s">
        <v>16</v>
      </c>
      <c r="B45" s="0" t="s">
        <v>104</v>
      </c>
      <c r="C45" s="0" t="s">
        <v>105</v>
      </c>
      <c r="D45" s="0" t="s">
        <v>3112</v>
      </c>
      <c r="E45" s="0" t="s">
        <v>3113</v>
      </c>
      <c r="F45" s="0" t="s">
        <v>3027</v>
      </c>
      <c r="G45" s="0" t="s">
        <v>1700</v>
      </c>
    </row>
    <row customHeight="1" ht="11.25">
      <c r="A46" s="381" t="s">
        <v>16</v>
      </c>
      <c r="B46" s="0" t="s">
        <v>104</v>
      </c>
      <c r="C46" s="0" t="s">
        <v>105</v>
      </c>
      <c r="D46" s="0" t="s">
        <v>3114</v>
      </c>
      <c r="E46" s="0" t="s">
        <v>3115</v>
      </c>
      <c r="F46" s="0" t="s">
        <v>3027</v>
      </c>
      <c r="G46" s="0" t="s">
        <v>1704</v>
      </c>
    </row>
    <row customHeight="1" ht="11.25">
      <c r="A47" s="381" t="s">
        <v>16</v>
      </c>
      <c r="B47" s="0" t="s">
        <v>104</v>
      </c>
      <c r="C47" s="0" t="s">
        <v>105</v>
      </c>
      <c r="D47" s="0" t="s">
        <v>3116</v>
      </c>
      <c r="E47" s="0" t="s">
        <v>3117</v>
      </c>
      <c r="F47" s="0" t="s">
        <v>3027</v>
      </c>
      <c r="G47" s="0" t="s">
        <v>1710</v>
      </c>
    </row>
    <row customHeight="1" ht="11.25">
      <c r="A48" s="381" t="s">
        <v>16</v>
      </c>
      <c r="B48" s="0" t="s">
        <v>104</v>
      </c>
      <c r="C48" s="0" t="s">
        <v>105</v>
      </c>
      <c r="D48" s="0" t="s">
        <v>3118</v>
      </c>
      <c r="E48" s="0" t="s">
        <v>3119</v>
      </c>
      <c r="F48" s="0" t="s">
        <v>3057</v>
      </c>
      <c r="G48" s="0" t="s">
        <v>1715</v>
      </c>
    </row>
    <row customHeight="1" ht="11.25">
      <c r="A49" s="381" t="s">
        <v>16</v>
      </c>
      <c r="B49" s="0" t="s">
        <v>104</v>
      </c>
      <c r="C49" s="0" t="s">
        <v>105</v>
      </c>
      <c r="D49" s="0" t="s">
        <v>3120</v>
      </c>
      <c r="E49" s="0" t="s">
        <v>3121</v>
      </c>
      <c r="F49" s="0" t="s">
        <v>3027</v>
      </c>
      <c r="G49" s="0" t="s">
        <v>1718</v>
      </c>
    </row>
    <row customHeight="1" ht="11.25">
      <c r="A50" s="381" t="s">
        <v>16</v>
      </c>
      <c r="B50" s="0" t="s">
        <v>104</v>
      </c>
      <c r="C50" s="0" t="s">
        <v>105</v>
      </c>
      <c r="D50" s="0" t="s">
        <v>3122</v>
      </c>
      <c r="E50" s="0" t="s">
        <v>3123</v>
      </c>
      <c r="F50" s="0" t="s">
        <v>3027</v>
      </c>
      <c r="G50" s="0" t="s">
        <v>1722</v>
      </c>
    </row>
    <row customHeight="1" ht="11.25">
      <c r="A51" s="381" t="s">
        <v>16</v>
      </c>
      <c r="B51" s="0" t="s">
        <v>104</v>
      </c>
      <c r="C51" s="0" t="s">
        <v>105</v>
      </c>
      <c r="D51" s="0" t="s">
        <v>3124</v>
      </c>
      <c r="E51" s="0" t="s">
        <v>3125</v>
      </c>
      <c r="F51" s="0" t="s">
        <v>3057</v>
      </c>
      <c r="G51" s="0" t="s">
        <v>1726</v>
      </c>
    </row>
    <row customHeight="1" ht="11.25">
      <c r="A52" s="381" t="s">
        <v>16</v>
      </c>
      <c r="B52" s="0" t="s">
        <v>104</v>
      </c>
      <c r="C52" s="0" t="s">
        <v>105</v>
      </c>
      <c r="D52" s="0" t="s">
        <v>3126</v>
      </c>
      <c r="E52" s="0" t="s">
        <v>3127</v>
      </c>
      <c r="F52" s="0" t="s">
        <v>3057</v>
      </c>
      <c r="G52" s="0" t="s">
        <v>1730</v>
      </c>
    </row>
    <row customHeight="1" ht="11.25">
      <c r="A53" s="381" t="s">
        <v>16</v>
      </c>
      <c r="B53" s="0" t="s">
        <v>104</v>
      </c>
      <c r="C53" s="0" t="s">
        <v>105</v>
      </c>
      <c r="D53" s="0" t="s">
        <v>3128</v>
      </c>
      <c r="E53" s="0" t="s">
        <v>3129</v>
      </c>
      <c r="F53" s="0" t="s">
        <v>3027</v>
      </c>
      <c r="G53" s="0" t="s">
        <v>1732</v>
      </c>
    </row>
    <row customHeight="1" ht="11.25">
      <c r="A54" s="381" t="s">
        <v>16</v>
      </c>
      <c r="B54" s="0" t="s">
        <v>104</v>
      </c>
      <c r="C54" s="0" t="s">
        <v>105</v>
      </c>
      <c r="D54" s="0" t="s">
        <v>3130</v>
      </c>
      <c r="E54" s="0" t="s">
        <v>3131</v>
      </c>
      <c r="F54" s="0" t="s">
        <v>3027</v>
      </c>
      <c r="G54" s="0" t="s">
        <v>1735</v>
      </c>
    </row>
    <row customHeight="1" ht="11.25">
      <c r="A55" s="381" t="s">
        <v>16</v>
      </c>
      <c r="B55" s="0" t="s">
        <v>104</v>
      </c>
      <c r="C55" s="0" t="s">
        <v>105</v>
      </c>
      <c r="D55" s="0" t="s">
        <v>3132</v>
      </c>
      <c r="E55" s="0" t="s">
        <v>3133</v>
      </c>
      <c r="F55" s="0" t="s">
        <v>3027</v>
      </c>
      <c r="G55" s="0" t="s">
        <v>1739</v>
      </c>
    </row>
    <row customHeight="1" ht="11.25">
      <c r="A56" s="381" t="s">
        <v>16</v>
      </c>
      <c r="B56" s="0" t="s">
        <v>104</v>
      </c>
      <c r="C56" s="0" t="s">
        <v>105</v>
      </c>
      <c r="D56" s="0" t="s">
        <v>3134</v>
      </c>
      <c r="E56" s="0" t="s">
        <v>3135</v>
      </c>
      <c r="F56" s="0" t="s">
        <v>3027</v>
      </c>
      <c r="G56" s="0" t="s">
        <v>1742</v>
      </c>
    </row>
    <row customHeight="1" ht="11.25">
      <c r="A57" s="381" t="s">
        <v>16</v>
      </c>
      <c r="B57" s="0" t="s">
        <v>104</v>
      </c>
      <c r="C57" s="0" t="s">
        <v>105</v>
      </c>
      <c r="D57" s="0" t="s">
        <v>3136</v>
      </c>
      <c r="E57" s="0" t="s">
        <v>3137</v>
      </c>
      <c r="F57" s="0" t="s">
        <v>3027</v>
      </c>
      <c r="G57" s="0" t="s">
        <v>1745</v>
      </c>
    </row>
    <row customHeight="1" ht="11.25">
      <c r="A58" s="381" t="s">
        <v>16</v>
      </c>
      <c r="B58" s="0" t="s">
        <v>104</v>
      </c>
      <c r="C58" s="0" t="s">
        <v>105</v>
      </c>
      <c r="D58" s="0" t="s">
        <v>3138</v>
      </c>
      <c r="E58" s="0" t="s">
        <v>3139</v>
      </c>
      <c r="F58" s="0" t="s">
        <v>3027</v>
      </c>
      <c r="G58" s="0" t="s">
        <v>1748</v>
      </c>
    </row>
    <row customHeight="1" ht="11.25">
      <c r="A59" s="381" t="s">
        <v>16</v>
      </c>
      <c r="B59" s="0" t="s">
        <v>104</v>
      </c>
      <c r="C59" s="0" t="s">
        <v>105</v>
      </c>
      <c r="D59" s="0" t="s">
        <v>3140</v>
      </c>
      <c r="E59" s="0" t="s">
        <v>3141</v>
      </c>
      <c r="F59" s="0" t="s">
        <v>3027</v>
      </c>
      <c r="G59" s="0" t="s">
        <v>1752</v>
      </c>
    </row>
    <row customHeight="1" ht="11.25">
      <c r="A60" s="381" t="s">
        <v>16</v>
      </c>
      <c r="B60" s="0" t="s">
        <v>104</v>
      </c>
      <c r="C60" s="0" t="s">
        <v>105</v>
      </c>
      <c r="D60" s="0" t="s">
        <v>3142</v>
      </c>
      <c r="E60" s="0" t="s">
        <v>3143</v>
      </c>
      <c r="F60" s="0" t="s">
        <v>3027</v>
      </c>
      <c r="G60" s="0" t="s">
        <v>1756</v>
      </c>
    </row>
    <row customHeight="1" ht="11.25">
      <c r="A61" s="381" t="s">
        <v>16</v>
      </c>
      <c r="B61" s="0" t="s">
        <v>104</v>
      </c>
      <c r="C61" s="0" t="s">
        <v>105</v>
      </c>
      <c r="D61" s="0" t="s">
        <v>3144</v>
      </c>
      <c r="E61" s="0" t="s">
        <v>3145</v>
      </c>
      <c r="F61" s="0" t="s">
        <v>3027</v>
      </c>
      <c r="G61" s="0" t="s">
        <v>3146</v>
      </c>
    </row>
    <row customHeight="1" ht="11.25">
      <c r="A62" s="381" t="s">
        <v>16</v>
      </c>
      <c r="B62" s="0" t="s">
        <v>104</v>
      </c>
      <c r="C62" s="0" t="s">
        <v>105</v>
      </c>
      <c r="D62" s="0" t="s">
        <v>3147</v>
      </c>
      <c r="E62" s="0" t="s">
        <v>3148</v>
      </c>
      <c r="F62" s="0" t="s">
        <v>3027</v>
      </c>
      <c r="G62" s="0" t="s">
        <v>3149</v>
      </c>
    </row>
    <row customHeight="1" ht="11.25">
      <c r="A63" s="381" t="s">
        <v>16</v>
      </c>
      <c r="B63" s="0" t="s">
        <v>104</v>
      </c>
      <c r="C63" s="0" t="s">
        <v>105</v>
      </c>
      <c r="D63" s="0" t="s">
        <v>3150</v>
      </c>
      <c r="E63" s="0" t="s">
        <v>3151</v>
      </c>
      <c r="F63" s="0" t="s">
        <v>3027</v>
      </c>
      <c r="G63" s="0" t="s">
        <v>3152</v>
      </c>
    </row>
    <row customHeight="1" ht="11.25">
      <c r="A64" s="381" t="s">
        <v>16</v>
      </c>
      <c r="B64" s="0" t="s">
        <v>104</v>
      </c>
      <c r="C64" s="0" t="s">
        <v>105</v>
      </c>
      <c r="D64" s="0" t="s">
        <v>3153</v>
      </c>
      <c r="E64" s="0" t="s">
        <v>3154</v>
      </c>
      <c r="F64" s="0" t="s">
        <v>3027</v>
      </c>
      <c r="G64" s="0" t="s">
        <v>3155</v>
      </c>
    </row>
    <row customHeight="1" ht="11.25">
      <c r="A65" s="381" t="s">
        <v>16</v>
      </c>
      <c r="B65" s="0" t="s">
        <v>104</v>
      </c>
      <c r="C65" s="0" t="s">
        <v>105</v>
      </c>
      <c r="D65" s="0" t="s">
        <v>3156</v>
      </c>
      <c r="E65" s="0" t="s">
        <v>3157</v>
      </c>
      <c r="F65" s="0" t="s">
        <v>3027</v>
      </c>
      <c r="G65" s="0" t="s">
        <v>3158</v>
      </c>
    </row>
    <row customHeight="1" ht="11.25">
      <c r="A66" s="381" t="s">
        <v>16</v>
      </c>
      <c r="B66" s="0" t="s">
        <v>104</v>
      </c>
      <c r="C66" s="0" t="s">
        <v>105</v>
      </c>
      <c r="D66" s="0" t="s">
        <v>3159</v>
      </c>
      <c r="E66" s="0" t="s">
        <v>3160</v>
      </c>
      <c r="F66" s="0" t="s">
        <v>3027</v>
      </c>
      <c r="G66" s="0" t="s">
        <v>3161</v>
      </c>
    </row>
    <row customHeight="1" ht="11.25">
      <c r="A67" s="381" t="s">
        <v>16</v>
      </c>
      <c r="B67" s="0" t="s">
        <v>104</v>
      </c>
      <c r="C67" s="0" t="s">
        <v>105</v>
      </c>
      <c r="D67" s="0" t="s">
        <v>3162</v>
      </c>
      <c r="E67" s="0" t="s">
        <v>3163</v>
      </c>
      <c r="F67" s="0" t="s">
        <v>3027</v>
      </c>
      <c r="G67" s="0" t="s">
        <v>2080</v>
      </c>
    </row>
    <row customHeight="1" ht="11.25">
      <c r="A68" s="381" t="s">
        <v>16</v>
      </c>
      <c r="B68" s="0" t="s">
        <v>104</v>
      </c>
      <c r="C68" s="0" t="s">
        <v>105</v>
      </c>
      <c r="D68" s="0" t="s">
        <v>3164</v>
      </c>
      <c r="E68" s="0" t="s">
        <v>3165</v>
      </c>
      <c r="F68" s="0" t="s">
        <v>3027</v>
      </c>
      <c r="G68" s="0" t="s">
        <v>3166</v>
      </c>
    </row>
    <row customHeight="1" ht="11.25">
      <c r="A69" s="381" t="s">
        <v>16</v>
      </c>
      <c r="B69" s="0" t="s">
        <v>104</v>
      </c>
      <c r="C69" s="0" t="s">
        <v>105</v>
      </c>
      <c r="D69" s="0" t="s">
        <v>3167</v>
      </c>
      <c r="E69" s="0" t="s">
        <v>3168</v>
      </c>
      <c r="F69" s="0" t="s">
        <v>3027</v>
      </c>
      <c r="G69" s="0" t="s">
        <v>2283</v>
      </c>
    </row>
    <row customHeight="1" ht="11.25">
      <c r="A70" s="381" t="s">
        <v>16</v>
      </c>
      <c r="B70" s="0" t="s">
        <v>104</v>
      </c>
      <c r="C70" s="0" t="s">
        <v>105</v>
      </c>
      <c r="D70" s="0" t="s">
        <v>3169</v>
      </c>
      <c r="E70" s="0" t="s">
        <v>3170</v>
      </c>
      <c r="F70" s="0" t="s">
        <v>3027</v>
      </c>
      <c r="G70" s="0" t="s">
        <v>3171</v>
      </c>
    </row>
    <row customHeight="1" ht="11.25">
      <c r="A71" s="381" t="s">
        <v>16</v>
      </c>
      <c r="B71" s="0" t="s">
        <v>104</v>
      </c>
      <c r="C71" s="0" t="s">
        <v>105</v>
      </c>
      <c r="D71" s="0" t="s">
        <v>3172</v>
      </c>
      <c r="E71" s="0" t="s">
        <v>3173</v>
      </c>
      <c r="F71" s="0" t="s">
        <v>3027</v>
      </c>
      <c r="G71" s="0" t="s">
        <v>3174</v>
      </c>
    </row>
    <row customHeight="1" ht="11.25">
      <c r="A72" s="381" t="s">
        <v>16</v>
      </c>
      <c r="B72" s="0" t="s">
        <v>104</v>
      </c>
      <c r="C72" s="0" t="s">
        <v>105</v>
      </c>
      <c r="D72" s="0" t="s">
        <v>3175</v>
      </c>
      <c r="E72" s="0" t="s">
        <v>3176</v>
      </c>
      <c r="F72" s="0" t="s">
        <v>3027</v>
      </c>
      <c r="G72" s="0" t="s">
        <v>3177</v>
      </c>
    </row>
    <row customHeight="1" ht="11.25">
      <c r="A73" s="381" t="s">
        <v>16</v>
      </c>
      <c r="B73" s="0" t="s">
        <v>104</v>
      </c>
      <c r="C73" s="0" t="s">
        <v>105</v>
      </c>
      <c r="D73" s="0" t="s">
        <v>3178</v>
      </c>
      <c r="E73" s="0" t="s">
        <v>3179</v>
      </c>
      <c r="F73" s="0" t="s">
        <v>3027</v>
      </c>
      <c r="G73" s="0" t="s">
        <v>3180</v>
      </c>
    </row>
    <row customHeight="1" ht="11.25">
      <c r="A74" s="381" t="s">
        <v>16</v>
      </c>
      <c r="B74" s="0" t="s">
        <v>104</v>
      </c>
      <c r="C74" s="0" t="s">
        <v>105</v>
      </c>
      <c r="D74" s="0" t="s">
        <v>3181</v>
      </c>
      <c r="E74" s="0" t="s">
        <v>3182</v>
      </c>
      <c r="F74" s="0" t="s">
        <v>3027</v>
      </c>
      <c r="G74" s="0" t="s">
        <v>3183</v>
      </c>
    </row>
    <row customHeight="1" ht="11.25">
      <c r="A75" s="381" t="s">
        <v>16</v>
      </c>
      <c r="B75" s="0" t="s">
        <v>104</v>
      </c>
      <c r="C75" s="0" t="s">
        <v>105</v>
      </c>
      <c r="D75" s="0" t="s">
        <v>3184</v>
      </c>
      <c r="E75" s="0" t="s">
        <v>3185</v>
      </c>
      <c r="F75" s="0" t="s">
        <v>3027</v>
      </c>
      <c r="G75" s="0" t="s">
        <v>3186</v>
      </c>
    </row>
    <row customHeight="1" ht="11.25">
      <c r="A76" s="381" t="s">
        <v>16</v>
      </c>
      <c r="B76" s="0" t="s">
        <v>104</v>
      </c>
      <c r="C76" s="0" t="s">
        <v>105</v>
      </c>
      <c r="D76" s="0" t="s">
        <v>3187</v>
      </c>
      <c r="E76" s="0" t="s">
        <v>3188</v>
      </c>
      <c r="F76" s="0" t="s">
        <v>3027</v>
      </c>
      <c r="G76" s="0" t="s">
        <v>3189</v>
      </c>
    </row>
    <row customHeight="1" ht="11.25">
      <c r="A77" s="381" t="s">
        <v>16</v>
      </c>
      <c r="B77" s="0" t="s">
        <v>104</v>
      </c>
      <c r="C77" s="0" t="s">
        <v>105</v>
      </c>
      <c r="D77" s="0" t="s">
        <v>3190</v>
      </c>
      <c r="E77" s="0" t="s">
        <v>3191</v>
      </c>
      <c r="F77" s="0" t="s">
        <v>3027</v>
      </c>
      <c r="G77" s="0" t="s">
        <v>3192</v>
      </c>
    </row>
    <row customHeight="1" ht="11.25">
      <c r="A78" s="381" t="s">
        <v>16</v>
      </c>
      <c r="B78" s="0" t="s">
        <v>104</v>
      </c>
      <c r="C78" s="0" t="s">
        <v>105</v>
      </c>
      <c r="D78" s="0" t="s">
        <v>3193</v>
      </c>
      <c r="E78" s="0" t="s">
        <v>3194</v>
      </c>
      <c r="F78" s="0" t="s">
        <v>3027</v>
      </c>
      <c r="G78" s="0" t="s">
        <v>3195</v>
      </c>
    </row>
    <row customHeight="1" ht="11.25">
      <c r="A79" s="381" t="s">
        <v>16</v>
      </c>
      <c r="B79" s="0" t="s">
        <v>104</v>
      </c>
      <c r="C79" s="0" t="s">
        <v>105</v>
      </c>
      <c r="D79" s="0" t="s">
        <v>3196</v>
      </c>
      <c r="E79" s="0" t="s">
        <v>3197</v>
      </c>
      <c r="F79" s="0" t="s">
        <v>3027</v>
      </c>
      <c r="G79" s="0" t="s">
        <v>3198</v>
      </c>
    </row>
    <row customHeight="1" ht="11.25">
      <c r="A80" s="381" t="s">
        <v>16</v>
      </c>
      <c r="B80" s="0" t="s">
        <v>104</v>
      </c>
      <c r="C80" s="0" t="s">
        <v>105</v>
      </c>
      <c r="D80" s="0" t="s">
        <v>3199</v>
      </c>
      <c r="E80" s="0" t="s">
        <v>3200</v>
      </c>
      <c r="F80" s="0" t="s">
        <v>3027</v>
      </c>
      <c r="G80" s="0" t="s">
        <v>3201</v>
      </c>
    </row>
    <row customHeight="1" ht="11.25">
      <c r="A81" s="381" t="s">
        <v>16</v>
      </c>
      <c r="B81" s="0" t="s">
        <v>104</v>
      </c>
      <c r="C81" s="0" t="s">
        <v>105</v>
      </c>
      <c r="D81" s="0" t="s">
        <v>3202</v>
      </c>
      <c r="E81" s="0" t="s">
        <v>3203</v>
      </c>
      <c r="F81" s="0" t="s">
        <v>3057</v>
      </c>
      <c r="G81" s="0" t="s">
        <v>3204</v>
      </c>
    </row>
    <row customHeight="1" ht="11.25">
      <c r="A82" s="381" t="s">
        <v>16</v>
      </c>
      <c r="B82" s="0" t="s">
        <v>104</v>
      </c>
      <c r="C82" s="0" t="s">
        <v>105</v>
      </c>
      <c r="D82" s="0" t="s">
        <v>3205</v>
      </c>
      <c r="E82" s="0" t="s">
        <v>3206</v>
      </c>
      <c r="F82" s="0" t="s">
        <v>3027</v>
      </c>
      <c r="G82" s="0" t="s">
        <v>3207</v>
      </c>
    </row>
    <row customHeight="1" ht="11.25">
      <c r="A83" s="381" t="s">
        <v>16</v>
      </c>
      <c r="B83" s="0" t="s">
        <v>104</v>
      </c>
      <c r="C83" s="0" t="s">
        <v>105</v>
      </c>
      <c r="D83" s="0" t="s">
        <v>3208</v>
      </c>
      <c r="E83" s="0" t="s">
        <v>3209</v>
      </c>
      <c r="F83" s="0" t="s">
        <v>3027</v>
      </c>
      <c r="G83" s="0" t="s">
        <v>3210</v>
      </c>
    </row>
    <row customHeight="1" ht="11.25">
      <c r="A84" s="381" t="s">
        <v>16</v>
      </c>
      <c r="B84" s="0" t="s">
        <v>104</v>
      </c>
      <c r="C84" s="0" t="s">
        <v>105</v>
      </c>
      <c r="D84" s="0" t="s">
        <v>3211</v>
      </c>
      <c r="E84" s="0" t="s">
        <v>3212</v>
      </c>
      <c r="F84" s="0" t="s">
        <v>3027</v>
      </c>
      <c r="G84" s="0" t="s">
        <v>3213</v>
      </c>
    </row>
    <row customHeight="1" ht="11.25">
      <c r="A85" s="381" t="s">
        <v>16</v>
      </c>
      <c r="B85" s="0" t="s">
        <v>104</v>
      </c>
      <c r="C85" s="0" t="s">
        <v>105</v>
      </c>
      <c r="D85" s="0" t="s">
        <v>3214</v>
      </c>
      <c r="E85" s="0" t="s">
        <v>3215</v>
      </c>
      <c r="F85" s="0" t="s">
        <v>3027</v>
      </c>
      <c r="G85" s="0" t="s">
        <v>3216</v>
      </c>
    </row>
    <row customHeight="1" ht="11.25">
      <c r="A86" s="381" t="s">
        <v>16</v>
      </c>
      <c r="B86" s="0" t="s">
        <v>104</v>
      </c>
      <c r="C86" s="0" t="s">
        <v>105</v>
      </c>
      <c r="D86" s="0" t="s">
        <v>3217</v>
      </c>
      <c r="E86" s="0" t="s">
        <v>3218</v>
      </c>
      <c r="F86" s="0" t="s">
        <v>3027</v>
      </c>
      <c r="G86" s="0" t="s">
        <v>3219</v>
      </c>
    </row>
    <row customHeight="1" ht="11.25">
      <c r="A87" s="381" t="s">
        <v>16</v>
      </c>
      <c r="B87" s="0" t="s">
        <v>104</v>
      </c>
      <c r="C87" s="0" t="s">
        <v>105</v>
      </c>
      <c r="D87" s="0" t="s">
        <v>3220</v>
      </c>
      <c r="E87" s="0" t="s">
        <v>3221</v>
      </c>
      <c r="F87" s="0" t="s">
        <v>3027</v>
      </c>
      <c r="G87" s="0" t="s">
        <v>3222</v>
      </c>
    </row>
    <row customHeight="1" ht="11.25">
      <c r="A88" s="381" t="s">
        <v>16</v>
      </c>
      <c r="B88" s="0" t="s">
        <v>104</v>
      </c>
      <c r="C88" s="0" t="s">
        <v>105</v>
      </c>
      <c r="D88" s="0" t="s">
        <v>3223</v>
      </c>
      <c r="E88" s="0" t="s">
        <v>3224</v>
      </c>
      <c r="F88" s="0" t="s">
        <v>3027</v>
      </c>
      <c r="G88" s="0" t="s">
        <v>3225</v>
      </c>
    </row>
    <row customHeight="1" ht="11.25">
      <c r="A89" s="381" t="s">
        <v>16</v>
      </c>
      <c r="B89" s="0" t="s">
        <v>104</v>
      </c>
      <c r="C89" s="0" t="s">
        <v>105</v>
      </c>
      <c r="D89" s="0" t="s">
        <v>3226</v>
      </c>
      <c r="E89" s="0" t="s">
        <v>3227</v>
      </c>
      <c r="F89" s="0" t="s">
        <v>3027</v>
      </c>
      <c r="G89" s="0" t="s">
        <v>3228</v>
      </c>
    </row>
    <row customHeight="1" ht="11.25">
      <c r="A90" s="381" t="s">
        <v>16</v>
      </c>
      <c r="B90" s="0" t="s">
        <v>104</v>
      </c>
      <c r="C90" s="0" t="s">
        <v>105</v>
      </c>
      <c r="D90" s="0" t="s">
        <v>3229</v>
      </c>
      <c r="E90" s="0" t="s">
        <v>3230</v>
      </c>
      <c r="F90" s="0" t="s">
        <v>3027</v>
      </c>
      <c r="G90" s="0" t="s">
        <v>3231</v>
      </c>
    </row>
    <row customHeight="1" ht="11.25">
      <c r="A91" s="381" t="s">
        <v>16</v>
      </c>
      <c r="B91" s="0" t="s">
        <v>104</v>
      </c>
      <c r="C91" s="0" t="s">
        <v>105</v>
      </c>
      <c r="D91" s="0" t="s">
        <v>3232</v>
      </c>
      <c r="E91" s="0" t="s">
        <v>3233</v>
      </c>
      <c r="F91" s="0" t="s">
        <v>3027</v>
      </c>
      <c r="G91" s="0" t="s">
        <v>3234</v>
      </c>
    </row>
    <row customHeight="1" ht="11.25">
      <c r="A92" s="381" t="s">
        <v>16</v>
      </c>
      <c r="B92" s="0" t="s">
        <v>104</v>
      </c>
      <c r="C92" s="0" t="s">
        <v>105</v>
      </c>
      <c r="D92" s="0" t="s">
        <v>3235</v>
      </c>
      <c r="E92" s="0" t="s">
        <v>3236</v>
      </c>
      <c r="F92" s="0" t="s">
        <v>3027</v>
      </c>
      <c r="G92" s="0" t="s">
        <v>3237</v>
      </c>
    </row>
    <row customHeight="1" ht="11.25">
      <c r="A93" s="381" t="s">
        <v>16</v>
      </c>
      <c r="B93" s="0" t="s">
        <v>104</v>
      </c>
      <c r="C93" s="0" t="s">
        <v>105</v>
      </c>
      <c r="D93" s="0" t="s">
        <v>3238</v>
      </c>
      <c r="E93" s="0" t="s">
        <v>3239</v>
      </c>
      <c r="F93" s="0" t="s">
        <v>3027</v>
      </c>
      <c r="G93" s="0" t="s">
        <v>3240</v>
      </c>
    </row>
    <row customHeight="1" ht="11.25">
      <c r="A94" s="381" t="s">
        <v>16</v>
      </c>
      <c r="B94" s="0" t="s">
        <v>104</v>
      </c>
      <c r="C94" s="0" t="s">
        <v>105</v>
      </c>
      <c r="D94" s="0" t="s">
        <v>3241</v>
      </c>
      <c r="E94" s="0" t="s">
        <v>3242</v>
      </c>
      <c r="F94" s="0" t="s">
        <v>3027</v>
      </c>
      <c r="G94" s="0" t="s">
        <v>3243</v>
      </c>
    </row>
    <row customHeight="1" ht="11.25">
      <c r="A95" s="381" t="s">
        <v>16</v>
      </c>
      <c r="B95" s="0" t="s">
        <v>104</v>
      </c>
      <c r="C95" s="0" t="s">
        <v>105</v>
      </c>
      <c r="D95" s="0" t="s">
        <v>3244</v>
      </c>
      <c r="E95" s="0" t="s">
        <v>3245</v>
      </c>
      <c r="F95" s="0" t="s">
        <v>3027</v>
      </c>
      <c r="G95" s="0" t="s">
        <v>3246</v>
      </c>
    </row>
    <row customHeight="1" ht="11.25">
      <c r="A96" s="381" t="s">
        <v>16</v>
      </c>
      <c r="B96" s="0" t="s">
        <v>104</v>
      </c>
      <c r="C96" s="0" t="s">
        <v>105</v>
      </c>
      <c r="D96" s="0" t="s">
        <v>3247</v>
      </c>
      <c r="E96" s="0" t="s">
        <v>3248</v>
      </c>
      <c r="F96" s="0" t="s">
        <v>3027</v>
      </c>
      <c r="G96" s="0" t="s">
        <v>3249</v>
      </c>
    </row>
    <row customHeight="1" ht="11.25">
      <c r="A97" s="381" t="s">
        <v>16</v>
      </c>
      <c r="B97" s="0" t="s">
        <v>104</v>
      </c>
      <c r="C97" s="0" t="s">
        <v>105</v>
      </c>
      <c r="D97" s="0" t="s">
        <v>3250</v>
      </c>
      <c r="E97" s="0" t="s">
        <v>3251</v>
      </c>
      <c r="F97" s="0" t="s">
        <v>3027</v>
      </c>
      <c r="G97" s="0" t="s">
        <v>3252</v>
      </c>
    </row>
    <row customHeight="1" ht="11.25">
      <c r="A98" s="381" t="s">
        <v>16</v>
      </c>
      <c r="B98" s="0" t="s">
        <v>104</v>
      </c>
      <c r="C98" s="0" t="s">
        <v>105</v>
      </c>
      <c r="D98" s="0" t="s">
        <v>3253</v>
      </c>
      <c r="E98" s="0" t="s">
        <v>3254</v>
      </c>
      <c r="F98" s="0" t="s">
        <v>3027</v>
      </c>
      <c r="G98" s="0" t="s">
        <v>3255</v>
      </c>
    </row>
    <row customHeight="1" ht="11.25">
      <c r="A99" s="381" t="s">
        <v>16</v>
      </c>
      <c r="B99" s="0" t="s">
        <v>104</v>
      </c>
      <c r="C99" s="0" t="s">
        <v>105</v>
      </c>
      <c r="D99" s="0" t="s">
        <v>3256</v>
      </c>
      <c r="E99" s="0" t="s">
        <v>3257</v>
      </c>
      <c r="F99" s="0" t="s">
        <v>3027</v>
      </c>
      <c r="G99" s="0" t="s">
        <v>3258</v>
      </c>
    </row>
    <row customHeight="1" ht="11.25">
      <c r="A100" s="381" t="s">
        <v>16</v>
      </c>
      <c r="B100" s="0" t="s">
        <v>104</v>
      </c>
      <c r="C100" s="0" t="s">
        <v>105</v>
      </c>
      <c r="D100" s="0" t="s">
        <v>3259</v>
      </c>
      <c r="E100" s="0" t="s">
        <v>3260</v>
      </c>
      <c r="F100" s="0" t="s">
        <v>3027</v>
      </c>
      <c r="G100" s="0" t="s">
        <v>3261</v>
      </c>
    </row>
    <row customHeight="1" ht="11.25">
      <c r="A101" s="381" t="s">
        <v>16</v>
      </c>
      <c r="B101" s="0" t="s">
        <v>104</v>
      </c>
      <c r="C101" s="0" t="s">
        <v>105</v>
      </c>
      <c r="D101" s="0" t="s">
        <v>3262</v>
      </c>
      <c r="E101" s="0" t="s">
        <v>3263</v>
      </c>
      <c r="F101" s="0" t="s">
        <v>3027</v>
      </c>
      <c r="G101" s="0" t="s">
        <v>3264</v>
      </c>
    </row>
    <row customHeight="1" ht="11.25">
      <c r="A102" s="381" t="s">
        <v>16</v>
      </c>
      <c r="B102" s="0" t="s">
        <v>104</v>
      </c>
      <c r="C102" s="0" t="s">
        <v>105</v>
      </c>
      <c r="D102" s="0" t="s">
        <v>3265</v>
      </c>
      <c r="E102" s="0" t="s">
        <v>3266</v>
      </c>
      <c r="F102" s="0" t="s">
        <v>3027</v>
      </c>
      <c r="G102" s="0" t="s">
        <v>3267</v>
      </c>
    </row>
    <row customHeight="1" ht="11.25">
      <c r="A103" s="381" t="s">
        <v>16</v>
      </c>
      <c r="B103" s="0" t="s">
        <v>104</v>
      </c>
      <c r="C103" s="0" t="s">
        <v>105</v>
      </c>
      <c r="D103" s="0" t="s">
        <v>3268</v>
      </c>
      <c r="E103" s="0" t="s">
        <v>3269</v>
      </c>
      <c r="F103" s="0" t="s">
        <v>3027</v>
      </c>
      <c r="G103" s="0" t="s">
        <v>3270</v>
      </c>
    </row>
    <row customHeight="1" ht="11.25">
      <c r="A104" s="381" t="s">
        <v>16</v>
      </c>
      <c r="B104" s="0" t="s">
        <v>104</v>
      </c>
      <c r="C104" s="0" t="s">
        <v>105</v>
      </c>
      <c r="D104" s="0" t="s">
        <v>3271</v>
      </c>
      <c r="E104" s="0" t="s">
        <v>3272</v>
      </c>
      <c r="F104" s="0" t="s">
        <v>3027</v>
      </c>
      <c r="G104" s="0" t="s">
        <v>3273</v>
      </c>
    </row>
    <row customHeight="1" ht="11.25">
      <c r="A105" s="381" t="s">
        <v>16</v>
      </c>
      <c r="B105" s="0" t="s">
        <v>104</v>
      </c>
      <c r="C105" s="0" t="s">
        <v>105</v>
      </c>
      <c r="D105" s="0" t="s">
        <v>3274</v>
      </c>
      <c r="E105" s="0" t="s">
        <v>3275</v>
      </c>
      <c r="F105" s="0" t="s">
        <v>3027</v>
      </c>
      <c r="G105" s="0" t="s">
        <v>3276</v>
      </c>
    </row>
    <row customHeight="1" ht="11.25">
      <c r="A106" s="381" t="s">
        <v>16</v>
      </c>
      <c r="B106" s="0" t="s">
        <v>104</v>
      </c>
      <c r="C106" s="0" t="s">
        <v>105</v>
      </c>
      <c r="D106" s="0" t="s">
        <v>3277</v>
      </c>
      <c r="E106" s="0" t="s">
        <v>3278</v>
      </c>
      <c r="F106" s="0" t="s">
        <v>3027</v>
      </c>
      <c r="G106" s="0" t="s">
        <v>3279</v>
      </c>
    </row>
    <row customHeight="1" ht="11.25">
      <c r="A107" s="381" t="s">
        <v>16</v>
      </c>
      <c r="B107" s="0" t="s">
        <v>104</v>
      </c>
      <c r="C107" s="0" t="s">
        <v>105</v>
      </c>
      <c r="D107" s="0" t="s">
        <v>3280</v>
      </c>
      <c r="E107" s="0" t="s">
        <v>3281</v>
      </c>
      <c r="F107" s="0" t="s">
        <v>3027</v>
      </c>
      <c r="G107" s="0" t="s">
        <v>3282</v>
      </c>
    </row>
    <row customHeight="1" ht="11.25">
      <c r="A108" s="381" t="s">
        <v>16</v>
      </c>
      <c r="B108" s="0" t="s">
        <v>104</v>
      </c>
      <c r="C108" s="0" t="s">
        <v>105</v>
      </c>
      <c r="D108" s="0" t="s">
        <v>3283</v>
      </c>
      <c r="E108" s="0" t="s">
        <v>3284</v>
      </c>
      <c r="F108" s="0" t="s">
        <v>3027</v>
      </c>
      <c r="G108" s="0" t="s">
        <v>3285</v>
      </c>
    </row>
    <row customHeight="1" ht="11.25">
      <c r="A109" s="381" t="s">
        <v>16</v>
      </c>
      <c r="B109" s="0" t="s">
        <v>104</v>
      </c>
      <c r="C109" s="0" t="s">
        <v>105</v>
      </c>
      <c r="D109" s="0" t="s">
        <v>3286</v>
      </c>
      <c r="E109" s="0" t="s">
        <v>3287</v>
      </c>
      <c r="F109" s="0" t="s">
        <v>3027</v>
      </c>
      <c r="G109" s="0" t="s">
        <v>3288</v>
      </c>
    </row>
    <row customHeight="1" ht="11.25">
      <c r="A110" s="381" t="s">
        <v>16</v>
      </c>
      <c r="B110" s="0" t="s">
        <v>104</v>
      </c>
      <c r="C110" s="0" t="s">
        <v>105</v>
      </c>
      <c r="D110" s="0" t="s">
        <v>3289</v>
      </c>
      <c r="E110" s="0" t="s">
        <v>3290</v>
      </c>
      <c r="F110" s="0" t="s">
        <v>3027</v>
      </c>
      <c r="G110" s="0" t="s">
        <v>3291</v>
      </c>
    </row>
    <row customHeight="1" ht="11.25">
      <c r="A111" s="381" t="s">
        <v>16</v>
      </c>
      <c r="B111" s="0" t="s">
        <v>104</v>
      </c>
      <c r="C111" s="0" t="s">
        <v>105</v>
      </c>
      <c r="D111" s="0" t="s">
        <v>3292</v>
      </c>
      <c r="E111" s="0" t="s">
        <v>3293</v>
      </c>
      <c r="F111" s="0" t="s">
        <v>3027</v>
      </c>
      <c r="G111" s="0" t="s">
        <v>3294</v>
      </c>
    </row>
    <row customHeight="1" ht="11.25">
      <c r="A112" s="381" t="s">
        <v>16</v>
      </c>
      <c r="B112" s="0" t="s">
        <v>104</v>
      </c>
      <c r="C112" s="0" t="s">
        <v>105</v>
      </c>
      <c r="D112" s="0" t="s">
        <v>3295</v>
      </c>
      <c r="E112" s="0" t="s">
        <v>3296</v>
      </c>
      <c r="F112" s="0" t="s">
        <v>3027</v>
      </c>
      <c r="G112" s="0" t="s">
        <v>3297</v>
      </c>
    </row>
    <row customHeight="1" ht="11.25">
      <c r="A113" s="381" t="s">
        <v>16</v>
      </c>
      <c r="B113" s="0" t="s">
        <v>104</v>
      </c>
      <c r="C113" s="0" t="s">
        <v>105</v>
      </c>
      <c r="D113" s="0" t="s">
        <v>3298</v>
      </c>
      <c r="E113" s="0" t="s">
        <v>3299</v>
      </c>
      <c r="F113" s="0" t="s">
        <v>3057</v>
      </c>
      <c r="G113" s="0" t="s">
        <v>3300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A3C4-6AA2-924F-A0C8-0.73ACB7E5}"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3301</v>
      </c>
      <c r="B1" s="843" t="s">
        <v>3302</v>
      </c>
      <c r="C1" s="1167" t="s">
        <v>3303</v>
      </c>
      <c r="D1" s="843" t="s">
        <v>3304</v>
      </c>
      <c r="E1" s="843" t="s">
        <v>3305</v>
      </c>
      <c r="F1" s="1167" t="s">
        <v>3306</v>
      </c>
      <c r="G1" s="1167" t="s">
        <v>3307</v>
      </c>
      <c r="H1" s="1167" t="s">
        <v>3308</v>
      </c>
      <c r="I1" s="1167" t="s">
        <v>3309</v>
      </c>
    </row>
    <row customHeight="1" ht="11.25">
      <c r="A2" s="1699" t="s">
        <v>113</v>
      </c>
      <c r="B2" s="1699" t="s">
        <v>3310</v>
      </c>
      <c r="C2" s="1699" t="s">
        <v>28</v>
      </c>
      <c r="D2" s="1699" t="s">
        <v>3311</v>
      </c>
      <c r="E2" s="1699" t="s">
        <v>3312</v>
      </c>
      <c r="F2" s="1699" t="s">
        <v>28</v>
      </c>
      <c r="G2" s="1699" t="s">
        <v>28</v>
      </c>
      <c r="H2" s="1699" t="s">
        <v>28</v>
      </c>
      <c r="I2" s="1699" t="s">
        <v>28</v>
      </c>
    </row>
    <row customHeight="1" ht="11.25">
      <c r="A3" s="1699" t="s">
        <v>114</v>
      </c>
      <c r="B3" s="1699" t="s">
        <v>3313</v>
      </c>
      <c r="C3" s="1699" t="s">
        <v>28</v>
      </c>
      <c r="D3" s="1699" t="s">
        <v>3311</v>
      </c>
      <c r="E3" s="1699" t="s">
        <v>3314</v>
      </c>
      <c r="F3" s="1699" t="s">
        <v>28</v>
      </c>
      <c r="G3" s="1699" t="s">
        <v>28</v>
      </c>
      <c r="H3" s="1699" t="s">
        <v>28</v>
      </c>
      <c r="I3" s="1699" t="s">
        <v>28</v>
      </c>
    </row>
    <row customHeight="1" ht="11.25">
      <c r="A4" s="1699" t="s">
        <v>94</v>
      </c>
      <c r="B4" s="1699" t="s">
        <v>3315</v>
      </c>
      <c r="C4" s="1699" t="s">
        <v>28</v>
      </c>
      <c r="D4" s="1699" t="s">
        <v>3316</v>
      </c>
      <c r="E4" s="1699" t="s">
        <v>3314</v>
      </c>
      <c r="F4" s="1699" t="s">
        <v>28</v>
      </c>
      <c r="G4" s="1699" t="s">
        <v>28</v>
      </c>
      <c r="H4" s="1699" t="s">
        <v>28</v>
      </c>
      <c r="I4" s="1699" t="s">
        <v>28</v>
      </c>
    </row>
    <row customHeight="1" ht="11.25">
      <c r="A5" s="1699" t="s">
        <v>95</v>
      </c>
      <c r="B5" s="1699" t="s">
        <v>3317</v>
      </c>
      <c r="C5" s="1699" t="s">
        <v>28</v>
      </c>
      <c r="D5" s="1699" t="s">
        <v>3318</v>
      </c>
      <c r="E5" s="1699" t="s">
        <v>3319</v>
      </c>
      <c r="F5" s="1699" t="s">
        <v>28</v>
      </c>
      <c r="G5" s="1699" t="s">
        <v>28</v>
      </c>
      <c r="H5" s="1699" t="s">
        <v>28</v>
      </c>
      <c r="I5" s="1699" t="s">
        <v>28</v>
      </c>
    </row>
    <row customHeight="1" ht="11.25">
      <c r="A6" s="1699" t="s">
        <v>115</v>
      </c>
      <c r="B6" s="1699" t="s">
        <v>3320</v>
      </c>
      <c r="C6" s="1699" t="s">
        <v>28</v>
      </c>
      <c r="D6" s="1699" t="s">
        <v>3321</v>
      </c>
      <c r="E6" s="1699" t="s">
        <v>3322</v>
      </c>
      <c r="F6" s="1699" t="s">
        <v>28</v>
      </c>
      <c r="G6" s="1699" t="s">
        <v>28</v>
      </c>
      <c r="H6" s="1699" t="s">
        <v>28</v>
      </c>
      <c r="I6" s="1699" t="s">
        <v>28</v>
      </c>
    </row>
    <row customHeight="1" ht="11.25">
      <c r="A7" s="1699" t="s">
        <v>96</v>
      </c>
      <c r="B7" s="1699" t="s">
        <v>3323</v>
      </c>
      <c r="C7" s="1699" t="s">
        <v>28</v>
      </c>
      <c r="D7" s="1699" t="s">
        <v>3311</v>
      </c>
      <c r="E7" s="1699" t="s">
        <v>3319</v>
      </c>
      <c r="F7" s="1699" t="s">
        <v>28</v>
      </c>
      <c r="G7" s="1699" t="s">
        <v>28</v>
      </c>
      <c r="H7" s="1699" t="s">
        <v>28</v>
      </c>
      <c r="I7" s="1699" t="s">
        <v>28</v>
      </c>
    </row>
    <row customHeight="1" ht="11.25">
      <c r="A8" s="1699" t="s">
        <v>97</v>
      </c>
      <c r="B8" s="1699" t="s">
        <v>3324</v>
      </c>
      <c r="C8" s="1699" t="s">
        <v>28</v>
      </c>
      <c r="D8" s="1699" t="s">
        <v>3311</v>
      </c>
      <c r="E8" s="1699" t="s">
        <v>3325</v>
      </c>
      <c r="F8" s="1699" t="s">
        <v>28</v>
      </c>
      <c r="G8" s="1699" t="s">
        <v>28</v>
      </c>
      <c r="H8" s="1699" t="s">
        <v>28</v>
      </c>
      <c r="I8" s="1699" t="s">
        <v>28</v>
      </c>
    </row>
    <row customHeight="1" ht="11.25">
      <c r="A9" s="1699" t="s">
        <v>116</v>
      </c>
      <c r="B9" s="1699" t="s">
        <v>3326</v>
      </c>
      <c r="C9" s="1699" t="s">
        <v>28</v>
      </c>
      <c r="D9" s="1699" t="s">
        <v>3311</v>
      </c>
      <c r="E9" s="1699" t="s">
        <v>3325</v>
      </c>
      <c r="F9" s="1699" t="s">
        <v>28</v>
      </c>
      <c r="G9" s="1699" t="s">
        <v>28</v>
      </c>
      <c r="H9" s="1699" t="s">
        <v>28</v>
      </c>
      <c r="I9" s="1699" t="s">
        <v>28</v>
      </c>
    </row>
    <row customHeight="1" ht="11.25">
      <c r="A10" s="1699" t="s">
        <v>103</v>
      </c>
      <c r="B10" s="1699" t="s">
        <v>3327</v>
      </c>
      <c r="C10" s="1699" t="s">
        <v>28</v>
      </c>
      <c r="D10" s="1699" t="s">
        <v>3311</v>
      </c>
      <c r="E10" s="1699" t="s">
        <v>3325</v>
      </c>
      <c r="F10" s="1699" t="s">
        <v>28</v>
      </c>
      <c r="G10" s="1699" t="s">
        <v>28</v>
      </c>
      <c r="H10" s="1699" t="s">
        <v>28</v>
      </c>
      <c r="I10" s="1699" t="s">
        <v>28</v>
      </c>
    </row>
    <row customHeight="1" ht="11.25">
      <c r="A11" s="1699" t="s">
        <v>152</v>
      </c>
      <c r="B11" s="1699" t="s">
        <v>3328</v>
      </c>
      <c r="C11" s="1699" t="s">
        <v>28</v>
      </c>
      <c r="D11" s="1699" t="s">
        <v>3311</v>
      </c>
      <c r="E11" s="1699" t="s">
        <v>3325</v>
      </c>
      <c r="F11" s="1699" t="s">
        <v>28</v>
      </c>
      <c r="G11" s="1699" t="s">
        <v>28</v>
      </c>
      <c r="H11" s="1699" t="s">
        <v>28</v>
      </c>
      <c r="I11" s="1699" t="s">
        <v>28</v>
      </c>
    </row>
    <row customHeight="1" ht="11.25">
      <c r="A12" s="1699" t="s">
        <v>153</v>
      </c>
      <c r="B12" s="1699" t="s">
        <v>3329</v>
      </c>
      <c r="C12" s="1699" t="s">
        <v>28</v>
      </c>
      <c r="D12" s="1699" t="s">
        <v>3311</v>
      </c>
      <c r="E12" s="1699" t="s">
        <v>3325</v>
      </c>
      <c r="F12" s="1699" t="s">
        <v>28</v>
      </c>
      <c r="G12" s="1699" t="s">
        <v>28</v>
      </c>
      <c r="H12" s="1699" t="s">
        <v>28</v>
      </c>
      <c r="I12" s="1699" t="s">
        <v>28</v>
      </c>
    </row>
    <row customHeight="1" ht="11.25">
      <c r="A13" s="1699" t="s">
        <v>154</v>
      </c>
      <c r="B13" s="1699" t="s">
        <v>3330</v>
      </c>
      <c r="C13" s="1699" t="s">
        <v>28</v>
      </c>
      <c r="D13" s="1699" t="s">
        <v>3311</v>
      </c>
      <c r="E13" s="1699" t="s">
        <v>3325</v>
      </c>
      <c r="F13" s="1699" t="s">
        <v>28</v>
      </c>
      <c r="G13" s="1699" t="s">
        <v>28</v>
      </c>
      <c r="H13" s="1699" t="s">
        <v>28</v>
      </c>
      <c r="I13" s="1699" t="s">
        <v>28</v>
      </c>
    </row>
    <row customHeight="1" ht="11.25">
      <c r="A14" s="1699" t="s">
        <v>155</v>
      </c>
      <c r="B14" s="1699" t="s">
        <v>3331</v>
      </c>
      <c r="C14" s="1699" t="s">
        <v>28</v>
      </c>
      <c r="D14" s="1699" t="s">
        <v>3318</v>
      </c>
      <c r="E14" s="1699" t="s">
        <v>3332</v>
      </c>
      <c r="F14" s="1699" t="s">
        <v>28</v>
      </c>
      <c r="G14" s="1699" t="s">
        <v>28</v>
      </c>
      <c r="H14" s="1699" t="s">
        <v>28</v>
      </c>
      <c r="I14" s="1699" t="s">
        <v>28</v>
      </c>
    </row>
    <row customHeight="1" ht="11.25">
      <c r="A15" s="1699" t="s">
        <v>156</v>
      </c>
      <c r="B15" s="1699" t="s">
        <v>3333</v>
      </c>
      <c r="C15" s="1699" t="s">
        <v>28</v>
      </c>
      <c r="D15" s="1699" t="s">
        <v>3318</v>
      </c>
      <c r="E15" s="1699" t="s">
        <v>3325</v>
      </c>
      <c r="F15" s="1699" t="s">
        <v>28</v>
      </c>
      <c r="G15" s="1699" t="s">
        <v>28</v>
      </c>
      <c r="H15" s="1699" t="s">
        <v>28</v>
      </c>
      <c r="I15" s="1699" t="s">
        <v>28</v>
      </c>
    </row>
    <row customHeight="1" ht="11.25">
      <c r="A16" s="1699" t="s">
        <v>1515</v>
      </c>
      <c r="B16" s="1699" t="s">
        <v>3334</v>
      </c>
      <c r="C16" s="1699" t="s">
        <v>28</v>
      </c>
      <c r="D16" s="1699" t="s">
        <v>3318</v>
      </c>
      <c r="E16" s="1699" t="s">
        <v>3332</v>
      </c>
      <c r="F16" s="1699" t="s">
        <v>28</v>
      </c>
      <c r="G16" s="1699" t="s">
        <v>28</v>
      </c>
      <c r="H16" s="1699" t="s">
        <v>28</v>
      </c>
      <c r="I16" s="1699" t="s">
        <v>28</v>
      </c>
    </row>
    <row customHeight="1" ht="11.25">
      <c r="A17" s="1699" t="s">
        <v>1521</v>
      </c>
      <c r="B17" s="1699" t="s">
        <v>3335</v>
      </c>
      <c r="C17" s="1699" t="s">
        <v>28</v>
      </c>
      <c r="D17" s="1699" t="s">
        <v>3318</v>
      </c>
      <c r="E17" s="1699" t="s">
        <v>3319</v>
      </c>
      <c r="F17" s="1699" t="s">
        <v>28</v>
      </c>
      <c r="G17" s="1699" t="s">
        <v>28</v>
      </c>
      <c r="H17" s="1699" t="s">
        <v>28</v>
      </c>
      <c r="I17" s="1699"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93B57-971D-9EC9-BC16-0.C9BC9D8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1292E-AA4B-74E8-3141-0.CFA7D6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395</v>
      </c>
      <c r="I1" s="2225"/>
      <c r="J1" s="2225"/>
      <c r="K1" s="2225"/>
      <c r="L1" s="2225"/>
      <c r="M1" s="2225"/>
      <c r="N1" s="2225"/>
      <c r="O1" s="2225"/>
      <c r="P1" s="2225"/>
      <c r="Q1" s="2225"/>
      <c r="R1" s="2225"/>
      <c r="T1" s="2225" t="s">
        <v>396</v>
      </c>
      <c r="U1" s="2225"/>
      <c r="V1" s="2225"/>
      <c r="X1" s="2225" t="s">
        <v>397</v>
      </c>
      <c r="Y1" s="2225"/>
      <c r="Z1" s="2225"/>
      <c r="AB1" s="2225" t="s">
        <v>398</v>
      </c>
      <c r="AC1" s="2225"/>
      <c r="AT1" s="455" t="s">
        <v>14</v>
      </c>
    </row>
    <row customHeight="1" ht="14.25" hidden="1">
      <c r="AT2" s="455">
        <v>0</v>
      </c>
    </row>
    <row s="1621" customFormat="1" customHeight="1" ht="5.25">
      <c r="C3" s="709"/>
      <c r="D3" s="710"/>
      <c r="E3" s="710"/>
      <c r="F3" s="710"/>
      <c r="G3" s="710"/>
      <c r="H3" s="710" t="s">
        <v>399</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АО "ТЭК СПБ"</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343</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344</v>
      </c>
      <c r="AF7" s="2231" t="s">
        <v>344</v>
      </c>
      <c r="AG7" s="2231" t="s">
        <v>344</v>
      </c>
      <c r="AH7" s="2231" t="s">
        <v>344</v>
      </c>
      <c r="AT7" s="455">
        <v>14</v>
      </c>
    </row>
    <row customHeight="1" ht="27.299999999999997">
      <c r="C8" s="458"/>
      <c r="D8" s="2135" t="s">
        <v>92</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400</v>
      </c>
      <c r="I8" s="2234" t="s">
        <v>401</v>
      </c>
      <c r="J8" s="2231" t="s">
        <v>402</v>
      </c>
      <c r="K8" s="2231"/>
      <c r="L8" s="2231"/>
      <c r="M8" s="2226"/>
      <c r="N8" s="2231" t="s">
        <v>403</v>
      </c>
      <c r="O8" s="2231"/>
      <c r="P8" s="2231" t="s">
        <v>404</v>
      </c>
      <c r="Q8" s="2231"/>
      <c r="R8" s="2238" t="s">
        <v>405</v>
      </c>
      <c r="S8" s="832"/>
      <c r="T8" s="2236" t="s">
        <v>406</v>
      </c>
      <c r="U8" s="2236" t="s">
        <v>407</v>
      </c>
      <c r="V8" s="2236" t="s">
        <v>408</v>
      </c>
      <c r="W8" s="834"/>
      <c r="X8" s="2236" t="s">
        <v>409</v>
      </c>
      <c r="Y8" s="2236" t="s">
        <v>410</v>
      </c>
      <c r="Z8" s="2236" t="s">
        <v>411</v>
      </c>
      <c r="AA8" s="834"/>
      <c r="AB8" s="2236" t="s">
        <v>412</v>
      </c>
      <c r="AC8" s="2236" t="s">
        <v>405</v>
      </c>
      <c r="AD8" s="834"/>
      <c r="AE8" s="2231"/>
      <c r="AF8" s="2231"/>
      <c r="AG8" s="2231"/>
      <c r="AH8" s="2231"/>
      <c r="AT8" s="455">
        <v>26</v>
      </c>
    </row>
    <row customHeight="1" ht="46.199999999999996">
      <c r="C9" s="458"/>
      <c r="D9" s="2135"/>
      <c r="E9" s="2231"/>
      <c r="F9" s="2231"/>
      <c r="G9" s="837"/>
      <c r="H9" s="2233"/>
      <c r="I9" s="2235"/>
      <c r="J9" s="433" t="s">
        <v>413</v>
      </c>
      <c r="K9" s="433" t="s">
        <v>414</v>
      </c>
      <c r="L9" s="433" t="s">
        <v>415</v>
      </c>
      <c r="M9" s="439" t="s">
        <v>416</v>
      </c>
      <c r="N9" s="433" t="s">
        <v>417</v>
      </c>
      <c r="O9" s="433" t="s">
        <v>416</v>
      </c>
      <c r="P9" s="433" t="s">
        <v>418</v>
      </c>
      <c r="Q9" s="433" t="s">
        <v>416</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419</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113</v>
      </c>
      <c r="E12" s="1785" t="s">
        <v>28</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420</v>
      </c>
      <c r="AF12" s="2229" t="s">
        <v>421</v>
      </c>
      <c r="AG12" s="2229" t="s">
        <v>422</v>
      </c>
      <c r="AH12" s="2229" t="s">
        <v>423</v>
      </c>
      <c r="AI12" s="455"/>
      <c r="AM12" s="519"/>
      <c r="AP12" s="508" t="s">
        <v>424</v>
      </c>
      <c r="AQ12" s="508" t="s">
        <v>424</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86</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51894-18B1-A114-8835-0.1FFC404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134</v>
      </c>
      <c r="B1" s="191" t="s">
        <v>3336</v>
      </c>
    </row>
    <row customHeight="1" ht="11.25">
      <c r="A2" s="72" t="s">
        <v>102</v>
      </c>
      <c r="B2" s="72" t="s">
        <v>3337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0A713-0DB8-E92D-0CBB-0.96964A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3338</v>
      </c>
      <c r="B1" s="843" t="s">
        <v>3339</v>
      </c>
    </row>
    <row customHeight="1" ht="11.25">
      <c r="A2" s="843">
        <v>4213775</v>
      </c>
      <c r="B2" s="843" t="s">
        <v>1278</v>
      </c>
    </row>
    <row customHeight="1" ht="11.25">
      <c r="A3" s="843">
        <v>4213784</v>
      </c>
      <c r="B3" s="843" t="s">
        <v>1309</v>
      </c>
    </row>
    <row customHeight="1" ht="11.25">
      <c r="A4" s="843">
        <v>4213781</v>
      </c>
      <c r="B4" s="843" t="s">
        <v>1302</v>
      </c>
    </row>
    <row customHeight="1" ht="11.25">
      <c r="A5" s="843">
        <v>4213776</v>
      </c>
      <c r="B5" s="843" t="s">
        <v>199</v>
      </c>
    </row>
    <row customHeight="1" ht="11.25">
      <c r="A6" s="843">
        <v>4213777</v>
      </c>
      <c r="B6" s="843" t="s">
        <v>208</v>
      </c>
    </row>
    <row customHeight="1" ht="11.25">
      <c r="A7" s="843">
        <v>4213778</v>
      </c>
      <c r="B7" s="843" t="s">
        <v>217</v>
      </c>
    </row>
    <row customHeight="1" ht="11.25">
      <c r="A8" s="843">
        <v>4213780</v>
      </c>
      <c r="B8" s="843" t="s">
        <v>226</v>
      </c>
    </row>
    <row customHeight="1" ht="11.25">
      <c r="A9" s="843">
        <v>4213779</v>
      </c>
      <c r="B9" s="843" t="s">
        <v>1442</v>
      </c>
    </row>
    <row customHeight="1" ht="11.25">
      <c r="A10" s="843">
        <v>4213783</v>
      </c>
      <c r="B10" s="843" t="s">
        <v>1456</v>
      </c>
    </row>
    <row customHeight="1" ht="11.25">
      <c r="A11" s="843">
        <v>4213782</v>
      </c>
      <c r="B11" s="843" t="s">
        <v>232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09BDA-7295-509C-90BD-0.253457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3338</v>
      </c>
      <c r="B1" s="843" t="s">
        <v>3340</v>
      </c>
    </row>
    <row customHeight="1" ht="11.25">
      <c r="A2" s="843" t="s">
        <v>3341</v>
      </c>
      <c r="B2" s="843" t="s">
        <v>1553</v>
      </c>
    </row>
    <row customHeight="1" ht="11.25">
      <c r="A3" s="843" t="s">
        <v>3342</v>
      </c>
      <c r="B3" s="843" t="s">
        <v>1563</v>
      </c>
    </row>
    <row customHeight="1" ht="11.25">
      <c r="A4" s="843" t="s">
        <v>3343</v>
      </c>
      <c r="B4" s="843" t="s">
        <v>1572</v>
      </c>
    </row>
    <row customHeight="1" ht="11.25">
      <c r="A5" s="843" t="s">
        <v>3344</v>
      </c>
      <c r="B5" s="843" t="s">
        <v>1581</v>
      </c>
    </row>
    <row customHeight="1" ht="11.25">
      <c r="A6" s="843" t="s">
        <v>3345</v>
      </c>
      <c r="B6" s="843" t="s">
        <v>1587</v>
      </c>
    </row>
    <row customHeight="1" ht="11.25">
      <c r="A7" s="843" t="s">
        <v>3346</v>
      </c>
      <c r="B7" s="843" t="s">
        <v>1595</v>
      </c>
    </row>
    <row customHeight="1" ht="11.25">
      <c r="A8" s="843" t="s">
        <v>3347</v>
      </c>
      <c r="B8" s="843" t="s">
        <v>1602</v>
      </c>
    </row>
    <row customHeight="1" ht="11.25">
      <c r="A9" s="843" t="s">
        <v>3348</v>
      </c>
      <c r="B9" s="843" t="s">
        <v>1608</v>
      </c>
    </row>
    <row customHeight="1" ht="11.25">
      <c r="A10" s="843" t="s">
        <v>3349</v>
      </c>
      <c r="B10" s="843" t="s">
        <v>1612</v>
      </c>
    </row>
    <row customHeight="1" ht="11.25">
      <c r="A11" s="843" t="s">
        <v>3350</v>
      </c>
      <c r="B11" s="843" t="s">
        <v>1619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5BCD6-74A1-D0E8-9CDA-0.74F7F3E6}"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1" t="s">
        <v>3018</v>
      </c>
      <c r="B1" s="381" t="s">
        <v>3019</v>
      </c>
      <c r="C1" s="381" t="s">
        <v>3020</v>
      </c>
      <c r="D1" s="381" t="s">
        <v>3021</v>
      </c>
      <c r="E1" s="0" t="s">
        <v>3022</v>
      </c>
      <c r="F1" s="0" t="s">
        <v>3023</v>
      </c>
      <c r="G1" s="0" t="s">
        <v>3024</v>
      </c>
    </row>
    <row customHeight="1" ht="11.25">
      <c r="A2" s="0" t="s">
        <v>16</v>
      </c>
      <c r="B2" s="0" t="s">
        <v>104</v>
      </c>
      <c r="C2" s="0" t="s">
        <v>105</v>
      </c>
      <c r="D2" s="0" t="s">
        <v>3025</v>
      </c>
      <c r="E2" s="0" t="s">
        <v>3026</v>
      </c>
      <c r="F2" s="0" t="s">
        <v>3027</v>
      </c>
      <c r="G2" s="0" t="s">
        <v>113</v>
      </c>
    </row>
    <row customHeight="1" ht="11.25">
      <c r="A3" s="0" t="s">
        <v>16</v>
      </c>
      <c r="B3" s="0" t="s">
        <v>104</v>
      </c>
      <c r="C3" s="0" t="s">
        <v>105</v>
      </c>
      <c r="D3" s="0" t="s">
        <v>3028</v>
      </c>
      <c r="E3" s="0" t="s">
        <v>3029</v>
      </c>
      <c r="F3" s="0" t="s">
        <v>3027</v>
      </c>
      <c r="G3" s="0" t="s">
        <v>114</v>
      </c>
    </row>
    <row customHeight="1" ht="11.25">
      <c r="A4" s="0" t="s">
        <v>16</v>
      </c>
      <c r="B4" s="0" t="s">
        <v>104</v>
      </c>
      <c r="C4" s="0" t="s">
        <v>105</v>
      </c>
      <c r="D4" s="0" t="s">
        <v>3030</v>
      </c>
      <c r="E4" s="0" t="s">
        <v>3031</v>
      </c>
      <c r="F4" s="0" t="s">
        <v>3027</v>
      </c>
      <c r="G4" s="0" t="s">
        <v>94</v>
      </c>
    </row>
    <row customHeight="1" ht="11.25">
      <c r="A5" s="0" t="s">
        <v>16</v>
      </c>
      <c r="B5" s="0" t="s">
        <v>104</v>
      </c>
      <c r="C5" s="0" t="s">
        <v>105</v>
      </c>
      <c r="D5" s="0" t="s">
        <v>3032</v>
      </c>
      <c r="E5" s="0" t="s">
        <v>3033</v>
      </c>
      <c r="F5" s="0" t="s">
        <v>3027</v>
      </c>
      <c r="G5" s="0" t="s">
        <v>95</v>
      </c>
    </row>
    <row customHeight="1" ht="11.25">
      <c r="A6" s="0" t="s">
        <v>16</v>
      </c>
      <c r="B6" s="0" t="s">
        <v>104</v>
      </c>
      <c r="C6" s="0" t="s">
        <v>105</v>
      </c>
      <c r="D6" s="0" t="s">
        <v>3034</v>
      </c>
      <c r="E6" s="0" t="s">
        <v>3035</v>
      </c>
      <c r="F6" s="0" t="s">
        <v>3027</v>
      </c>
      <c r="G6" s="0" t="s">
        <v>115</v>
      </c>
    </row>
    <row customHeight="1" ht="11.25">
      <c r="A7" s="0" t="s">
        <v>16</v>
      </c>
      <c r="B7" s="0" t="s">
        <v>104</v>
      </c>
      <c r="C7" s="0" t="s">
        <v>105</v>
      </c>
      <c r="D7" s="0" t="s">
        <v>3036</v>
      </c>
      <c r="E7" s="0" t="s">
        <v>3037</v>
      </c>
      <c r="F7" s="0" t="s">
        <v>3027</v>
      </c>
      <c r="G7" s="0" t="s">
        <v>96</v>
      </c>
    </row>
    <row customHeight="1" ht="11.25">
      <c r="A8" s="0" t="s">
        <v>16</v>
      </c>
      <c r="B8" s="0" t="s">
        <v>104</v>
      </c>
      <c r="C8" s="0" t="s">
        <v>105</v>
      </c>
      <c r="D8" s="0" t="s">
        <v>3038</v>
      </c>
      <c r="E8" s="0" t="s">
        <v>3039</v>
      </c>
      <c r="F8" s="0" t="s">
        <v>3027</v>
      </c>
      <c r="G8" s="0" t="s">
        <v>97</v>
      </c>
    </row>
    <row customHeight="1" ht="11.25">
      <c r="A9" s="0" t="s">
        <v>16</v>
      </c>
      <c r="B9" s="0" t="s">
        <v>104</v>
      </c>
      <c r="C9" s="0" t="s">
        <v>105</v>
      </c>
      <c r="D9" s="0" t="s">
        <v>3040</v>
      </c>
      <c r="E9" s="0" t="s">
        <v>3041</v>
      </c>
      <c r="F9" s="0" t="s">
        <v>3027</v>
      </c>
      <c r="G9" s="0" t="s">
        <v>116</v>
      </c>
    </row>
    <row customHeight="1" ht="11.25">
      <c r="A10" s="0" t="s">
        <v>16</v>
      </c>
      <c r="B10" s="0" t="s">
        <v>104</v>
      </c>
      <c r="C10" s="0" t="s">
        <v>105</v>
      </c>
      <c r="D10" s="0" t="s">
        <v>104</v>
      </c>
      <c r="E10" s="0" t="s">
        <v>105</v>
      </c>
      <c r="F10" s="0" t="s">
        <v>3042</v>
      </c>
      <c r="G10" s="0" t="s">
        <v>103</v>
      </c>
    </row>
    <row customHeight="1" ht="11.25">
      <c r="A11" s="0" t="s">
        <v>16</v>
      </c>
      <c r="B11" s="0" t="s">
        <v>104</v>
      </c>
      <c r="C11" s="0" t="s">
        <v>105</v>
      </c>
      <c r="D11" s="0" t="s">
        <v>3043</v>
      </c>
      <c r="E11" s="0" t="s">
        <v>3044</v>
      </c>
      <c r="F11" s="0" t="s">
        <v>3027</v>
      </c>
      <c r="G11" s="0" t="s">
        <v>152</v>
      </c>
    </row>
    <row customHeight="1" ht="11.25">
      <c r="A12" s="0" t="s">
        <v>16</v>
      </c>
      <c r="B12" s="0" t="s">
        <v>104</v>
      </c>
      <c r="C12" s="0" t="s">
        <v>105</v>
      </c>
      <c r="D12" s="0" t="s">
        <v>3045</v>
      </c>
      <c r="E12" s="0" t="s">
        <v>3046</v>
      </c>
      <c r="F12" s="0" t="s">
        <v>3027</v>
      </c>
      <c r="G12" s="0" t="s">
        <v>153</v>
      </c>
    </row>
    <row customHeight="1" ht="11.25">
      <c r="A13" s="0" t="s">
        <v>16</v>
      </c>
      <c r="B13" s="0" t="s">
        <v>104</v>
      </c>
      <c r="C13" s="0" t="s">
        <v>105</v>
      </c>
      <c r="D13" s="0" t="s">
        <v>3047</v>
      </c>
      <c r="E13" s="0" t="s">
        <v>3048</v>
      </c>
      <c r="F13" s="0" t="s">
        <v>3027</v>
      </c>
      <c r="G13" s="0" t="s">
        <v>154</v>
      </c>
    </row>
    <row customHeight="1" ht="11.25">
      <c r="A14" s="0" t="s">
        <v>16</v>
      </c>
      <c r="B14" s="0" t="s">
        <v>104</v>
      </c>
      <c r="C14" s="0" t="s">
        <v>105</v>
      </c>
      <c r="D14" s="0" t="s">
        <v>3049</v>
      </c>
      <c r="E14" s="0" t="s">
        <v>3050</v>
      </c>
      <c r="F14" s="0" t="s">
        <v>3027</v>
      </c>
      <c r="G14" s="0" t="s">
        <v>155</v>
      </c>
    </row>
    <row customHeight="1" ht="11.25">
      <c r="A15" s="0" t="s">
        <v>16</v>
      </c>
      <c r="B15" s="0" t="s">
        <v>104</v>
      </c>
      <c r="C15" s="0" t="s">
        <v>105</v>
      </c>
      <c r="D15" s="0" t="s">
        <v>3051</v>
      </c>
      <c r="E15" s="0" t="s">
        <v>3052</v>
      </c>
      <c r="F15" s="0" t="s">
        <v>3027</v>
      </c>
      <c r="G15" s="0" t="s">
        <v>156</v>
      </c>
    </row>
    <row customHeight="1" ht="11.25">
      <c r="A16" s="0" t="s">
        <v>16</v>
      </c>
      <c r="B16" s="0" t="s">
        <v>104</v>
      </c>
      <c r="C16" s="0" t="s">
        <v>105</v>
      </c>
      <c r="D16" s="0" t="s">
        <v>3053</v>
      </c>
      <c r="E16" s="0" t="s">
        <v>3054</v>
      </c>
      <c r="F16" s="0" t="s">
        <v>3027</v>
      </c>
      <c r="G16" s="0" t="s">
        <v>1515</v>
      </c>
    </row>
    <row customHeight="1" ht="11.25">
      <c r="A17" s="0" t="s">
        <v>16</v>
      </c>
      <c r="B17" s="0" t="s">
        <v>104</v>
      </c>
      <c r="C17" s="0" t="s">
        <v>105</v>
      </c>
      <c r="D17" s="0" t="s">
        <v>3055</v>
      </c>
      <c r="E17" s="0" t="s">
        <v>3056</v>
      </c>
      <c r="F17" s="0" t="s">
        <v>3057</v>
      </c>
      <c r="G17" s="0" t="s">
        <v>1521</v>
      </c>
    </row>
    <row customHeight="1" ht="11.25">
      <c r="A18" s="0" t="s">
        <v>16</v>
      </c>
      <c r="B18" s="0" t="s">
        <v>104</v>
      </c>
      <c r="C18" s="0" t="s">
        <v>105</v>
      </c>
      <c r="D18" s="0" t="s">
        <v>3058</v>
      </c>
      <c r="E18" s="0" t="s">
        <v>3059</v>
      </c>
      <c r="F18" s="0" t="s">
        <v>3057</v>
      </c>
      <c r="G18" s="0" t="s">
        <v>1533</v>
      </c>
    </row>
    <row customHeight="1" ht="11.25">
      <c r="A19" s="0" t="s">
        <v>16</v>
      </c>
      <c r="B19" s="0" t="s">
        <v>104</v>
      </c>
      <c r="C19" s="0" t="s">
        <v>105</v>
      </c>
      <c r="D19" s="0" t="s">
        <v>3060</v>
      </c>
      <c r="E19" s="0" t="s">
        <v>3061</v>
      </c>
      <c r="F19" s="0" t="s">
        <v>3027</v>
      </c>
      <c r="G19" s="0" t="s">
        <v>1547</v>
      </c>
    </row>
    <row customHeight="1" ht="11.25">
      <c r="A20" s="0" t="s">
        <v>16</v>
      </c>
      <c r="B20" s="0" t="s">
        <v>104</v>
      </c>
      <c r="C20" s="0" t="s">
        <v>105</v>
      </c>
      <c r="D20" s="0" t="s">
        <v>3062</v>
      </c>
      <c r="E20" s="0" t="s">
        <v>3063</v>
      </c>
      <c r="F20" s="0" t="s">
        <v>3027</v>
      </c>
      <c r="G20" s="0" t="s">
        <v>1559</v>
      </c>
    </row>
    <row customHeight="1" ht="11.25">
      <c r="A21" s="0" t="s">
        <v>16</v>
      </c>
      <c r="B21" s="0" t="s">
        <v>104</v>
      </c>
      <c r="C21" s="0" t="s">
        <v>105</v>
      </c>
      <c r="D21" s="0" t="s">
        <v>3064</v>
      </c>
      <c r="E21" s="0" t="s">
        <v>3065</v>
      </c>
      <c r="F21" s="0" t="s">
        <v>3027</v>
      </c>
      <c r="G21" s="0" t="s">
        <v>1568</v>
      </c>
    </row>
    <row customHeight="1" ht="11.25">
      <c r="A22" s="0" t="s">
        <v>16</v>
      </c>
      <c r="B22" s="0" t="s">
        <v>104</v>
      </c>
      <c r="C22" s="0" t="s">
        <v>105</v>
      </c>
      <c r="D22" s="0" t="s">
        <v>3066</v>
      </c>
      <c r="E22" s="0" t="s">
        <v>3067</v>
      </c>
      <c r="F22" s="0" t="s">
        <v>3057</v>
      </c>
      <c r="G22" s="0" t="s">
        <v>1584</v>
      </c>
    </row>
    <row customHeight="1" ht="11.25">
      <c r="A23" s="0" t="s">
        <v>16</v>
      </c>
      <c r="B23" s="0" t="s">
        <v>104</v>
      </c>
      <c r="C23" s="0" t="s">
        <v>105</v>
      </c>
      <c r="D23" s="0" t="s">
        <v>3068</v>
      </c>
      <c r="E23" s="0" t="s">
        <v>3069</v>
      </c>
      <c r="F23" s="0" t="s">
        <v>3027</v>
      </c>
      <c r="G23" s="0" t="s">
        <v>1591</v>
      </c>
    </row>
    <row customHeight="1" ht="11.25">
      <c r="A24" s="0" t="s">
        <v>16</v>
      </c>
      <c r="B24" s="0" t="s">
        <v>104</v>
      </c>
      <c r="C24" s="0" t="s">
        <v>105</v>
      </c>
      <c r="D24" s="0" t="s">
        <v>3070</v>
      </c>
      <c r="E24" s="0" t="s">
        <v>3071</v>
      </c>
      <c r="F24" s="0" t="s">
        <v>3057</v>
      </c>
      <c r="G24" s="0" t="s">
        <v>1599</v>
      </c>
    </row>
    <row customHeight="1" ht="11.25">
      <c r="A25" s="0" t="s">
        <v>16</v>
      </c>
      <c r="B25" s="0" t="s">
        <v>104</v>
      </c>
      <c r="C25" s="0" t="s">
        <v>105</v>
      </c>
      <c r="D25" s="0" t="s">
        <v>3072</v>
      </c>
      <c r="E25" s="0" t="s">
        <v>3073</v>
      </c>
      <c r="F25" s="0" t="s">
        <v>3027</v>
      </c>
      <c r="G25" s="0" t="s">
        <v>1606</v>
      </c>
    </row>
    <row customHeight="1" ht="11.25">
      <c r="A26" s="0" t="s">
        <v>16</v>
      </c>
      <c r="B26" s="0" t="s">
        <v>104</v>
      </c>
      <c r="C26" s="0" t="s">
        <v>105</v>
      </c>
      <c r="D26" s="0" t="s">
        <v>3074</v>
      </c>
      <c r="E26" s="0" t="s">
        <v>3075</v>
      </c>
      <c r="F26" s="0" t="s">
        <v>3027</v>
      </c>
      <c r="G26" s="0" t="s">
        <v>1610</v>
      </c>
    </row>
    <row customHeight="1" ht="11.25">
      <c r="A27" s="0" t="s">
        <v>16</v>
      </c>
      <c r="B27" s="0" t="s">
        <v>104</v>
      </c>
      <c r="C27" s="0" t="s">
        <v>105</v>
      </c>
      <c r="D27" s="0" t="s">
        <v>3076</v>
      </c>
      <c r="E27" s="0" t="s">
        <v>3077</v>
      </c>
      <c r="F27" s="0" t="s">
        <v>3027</v>
      </c>
      <c r="G27" s="0" t="s">
        <v>1615</v>
      </c>
    </row>
    <row customHeight="1" ht="11.25">
      <c r="A28" s="0" t="s">
        <v>16</v>
      </c>
      <c r="B28" s="0" t="s">
        <v>104</v>
      </c>
      <c r="C28" s="0" t="s">
        <v>105</v>
      </c>
      <c r="D28" s="0" t="s">
        <v>3078</v>
      </c>
      <c r="E28" s="0" t="s">
        <v>3079</v>
      </c>
      <c r="F28" s="0" t="s">
        <v>3057</v>
      </c>
      <c r="G28" s="0" t="s">
        <v>1623</v>
      </c>
    </row>
    <row customHeight="1" ht="11.25">
      <c r="A29" s="0" t="s">
        <v>16</v>
      </c>
      <c r="B29" s="0" t="s">
        <v>104</v>
      </c>
      <c r="C29" s="0" t="s">
        <v>105</v>
      </c>
      <c r="D29" s="0" t="s">
        <v>3080</v>
      </c>
      <c r="E29" s="0" t="s">
        <v>3081</v>
      </c>
      <c r="F29" s="0" t="s">
        <v>3057</v>
      </c>
      <c r="G29" s="0" t="s">
        <v>1625</v>
      </c>
    </row>
    <row customHeight="1" ht="11.25">
      <c r="A30" s="0" t="s">
        <v>16</v>
      </c>
      <c r="B30" s="0" t="s">
        <v>104</v>
      </c>
      <c r="C30" s="0" t="s">
        <v>105</v>
      </c>
      <c r="D30" s="0" t="s">
        <v>3082</v>
      </c>
      <c r="E30" s="0" t="s">
        <v>3083</v>
      </c>
      <c r="F30" s="0" t="s">
        <v>3027</v>
      </c>
      <c r="G30" s="0" t="s">
        <v>1628</v>
      </c>
    </row>
    <row customHeight="1" ht="11.25">
      <c r="A31" s="0" t="s">
        <v>16</v>
      </c>
      <c r="B31" s="0" t="s">
        <v>104</v>
      </c>
      <c r="C31" s="0" t="s">
        <v>105</v>
      </c>
      <c r="D31" s="0" t="s">
        <v>3084</v>
      </c>
      <c r="E31" s="0" t="s">
        <v>3085</v>
      </c>
      <c r="F31" s="0" t="s">
        <v>3027</v>
      </c>
      <c r="G31" s="0" t="s">
        <v>1633</v>
      </c>
    </row>
    <row customHeight="1" ht="11.25">
      <c r="A32" s="0" t="s">
        <v>16</v>
      </c>
      <c r="B32" s="0" t="s">
        <v>104</v>
      </c>
      <c r="C32" s="0" t="s">
        <v>105</v>
      </c>
      <c r="D32" s="0" t="s">
        <v>3086</v>
      </c>
      <c r="E32" s="0" t="s">
        <v>3087</v>
      </c>
      <c r="F32" s="0" t="s">
        <v>3057</v>
      </c>
      <c r="G32" s="0" t="s">
        <v>1635</v>
      </c>
    </row>
    <row customHeight="1" ht="11.25">
      <c r="A33" s="0" t="s">
        <v>16</v>
      </c>
      <c r="B33" s="0" t="s">
        <v>104</v>
      </c>
      <c r="C33" s="0" t="s">
        <v>105</v>
      </c>
      <c r="D33" s="0" t="s">
        <v>3088</v>
      </c>
      <c r="E33" s="0" t="s">
        <v>3089</v>
      </c>
      <c r="F33" s="0" t="s">
        <v>3027</v>
      </c>
      <c r="G33" s="0" t="s">
        <v>1637</v>
      </c>
    </row>
    <row customHeight="1" ht="11.25">
      <c r="A34" s="0" t="s">
        <v>16</v>
      </c>
      <c r="B34" s="0" t="s">
        <v>104</v>
      </c>
      <c r="C34" s="0" t="s">
        <v>105</v>
      </c>
      <c r="D34" s="0" t="s">
        <v>3090</v>
      </c>
      <c r="E34" s="0" t="s">
        <v>3091</v>
      </c>
      <c r="F34" s="0" t="s">
        <v>3027</v>
      </c>
      <c r="G34" s="0" t="s">
        <v>1639</v>
      </c>
    </row>
    <row customHeight="1" ht="11.25">
      <c r="A35" s="0" t="s">
        <v>16</v>
      </c>
      <c r="B35" s="0" t="s">
        <v>104</v>
      </c>
      <c r="C35" s="0" t="s">
        <v>105</v>
      </c>
      <c r="D35" s="0" t="s">
        <v>3092</v>
      </c>
      <c r="E35" s="0" t="s">
        <v>3093</v>
      </c>
      <c r="F35" s="0" t="s">
        <v>3027</v>
      </c>
      <c r="G35" s="0" t="s">
        <v>1644</v>
      </c>
    </row>
    <row customHeight="1" ht="11.25">
      <c r="A36" s="0" t="s">
        <v>16</v>
      </c>
      <c r="B36" s="0" t="s">
        <v>104</v>
      </c>
      <c r="C36" s="0" t="s">
        <v>105</v>
      </c>
      <c r="D36" s="0" t="s">
        <v>3094</v>
      </c>
      <c r="E36" s="0" t="s">
        <v>3095</v>
      </c>
      <c r="F36" s="0" t="s">
        <v>3057</v>
      </c>
      <c r="G36" s="0" t="s">
        <v>1649</v>
      </c>
    </row>
    <row customHeight="1" ht="11.25">
      <c r="A37" s="0" t="s">
        <v>16</v>
      </c>
      <c r="B37" s="0" t="s">
        <v>104</v>
      </c>
      <c r="C37" s="0" t="s">
        <v>105</v>
      </c>
      <c r="D37" s="0" t="s">
        <v>3096</v>
      </c>
      <c r="E37" s="0" t="s">
        <v>3097</v>
      </c>
      <c r="F37" s="0" t="s">
        <v>3027</v>
      </c>
      <c r="G37" s="0" t="s">
        <v>1653</v>
      </c>
    </row>
    <row customHeight="1" ht="11.25">
      <c r="A38" s="0" t="s">
        <v>16</v>
      </c>
      <c r="B38" s="0" t="s">
        <v>104</v>
      </c>
      <c r="C38" s="0" t="s">
        <v>105</v>
      </c>
      <c r="D38" s="0" t="s">
        <v>3098</v>
      </c>
      <c r="E38" s="0" t="s">
        <v>3099</v>
      </c>
      <c r="F38" s="0" t="s">
        <v>3027</v>
      </c>
      <c r="G38" s="0" t="s">
        <v>1661</v>
      </c>
    </row>
    <row customHeight="1" ht="11.25">
      <c r="A39" s="0" t="s">
        <v>16</v>
      </c>
      <c r="B39" s="0" t="s">
        <v>104</v>
      </c>
      <c r="C39" s="0" t="s">
        <v>105</v>
      </c>
      <c r="D39" s="0" t="s">
        <v>3100</v>
      </c>
      <c r="E39" s="0" t="s">
        <v>3101</v>
      </c>
      <c r="F39" s="0" t="s">
        <v>3027</v>
      </c>
      <c r="G39" s="0" t="s">
        <v>1667</v>
      </c>
    </row>
    <row customHeight="1" ht="11.25">
      <c r="A40" s="0" t="s">
        <v>16</v>
      </c>
      <c r="B40" s="0" t="s">
        <v>104</v>
      </c>
      <c r="C40" s="0" t="s">
        <v>105</v>
      </c>
      <c r="D40" s="0" t="s">
        <v>3102</v>
      </c>
      <c r="E40" s="0" t="s">
        <v>3103</v>
      </c>
      <c r="F40" s="0" t="s">
        <v>3027</v>
      </c>
      <c r="G40" s="0" t="s">
        <v>1672</v>
      </c>
    </row>
    <row customHeight="1" ht="11.25">
      <c r="A41" s="0" t="s">
        <v>16</v>
      </c>
      <c r="B41" s="0" t="s">
        <v>104</v>
      </c>
      <c r="C41" s="0" t="s">
        <v>105</v>
      </c>
      <c r="D41" s="0" t="s">
        <v>3104</v>
      </c>
      <c r="E41" s="0" t="s">
        <v>3105</v>
      </c>
      <c r="F41" s="0" t="s">
        <v>3027</v>
      </c>
      <c r="G41" s="0" t="s">
        <v>1676</v>
      </c>
    </row>
    <row customHeight="1" ht="11.25">
      <c r="A42" s="0" t="s">
        <v>16</v>
      </c>
      <c r="B42" s="0" t="s">
        <v>104</v>
      </c>
      <c r="C42" s="0" t="s">
        <v>105</v>
      </c>
      <c r="D42" s="0" t="s">
        <v>3106</v>
      </c>
      <c r="E42" s="0" t="s">
        <v>3107</v>
      </c>
      <c r="F42" s="0" t="s">
        <v>3027</v>
      </c>
      <c r="G42" s="0" t="s">
        <v>1679</v>
      </c>
    </row>
    <row customHeight="1" ht="11.25">
      <c r="A43" s="0" t="s">
        <v>16</v>
      </c>
      <c r="B43" s="0" t="s">
        <v>104</v>
      </c>
      <c r="C43" s="0" t="s">
        <v>105</v>
      </c>
      <c r="D43" s="0" t="s">
        <v>3108</v>
      </c>
      <c r="E43" s="0" t="s">
        <v>3109</v>
      </c>
      <c r="F43" s="0" t="s">
        <v>3027</v>
      </c>
      <c r="G43" s="0" t="s">
        <v>1686</v>
      </c>
    </row>
    <row customHeight="1" ht="11.25">
      <c r="A44" s="0" t="s">
        <v>16</v>
      </c>
      <c r="B44" s="0" t="s">
        <v>104</v>
      </c>
      <c r="C44" s="0" t="s">
        <v>105</v>
      </c>
      <c r="D44" s="0" t="s">
        <v>3110</v>
      </c>
      <c r="E44" s="0" t="s">
        <v>3111</v>
      </c>
      <c r="F44" s="0" t="s">
        <v>3027</v>
      </c>
      <c r="G44" s="0" t="s">
        <v>1695</v>
      </c>
    </row>
    <row customHeight="1" ht="11.25">
      <c r="A45" s="0" t="s">
        <v>16</v>
      </c>
      <c r="B45" s="0" t="s">
        <v>104</v>
      </c>
      <c r="C45" s="0" t="s">
        <v>105</v>
      </c>
      <c r="D45" s="0" t="s">
        <v>3112</v>
      </c>
      <c r="E45" s="0" t="s">
        <v>3113</v>
      </c>
      <c r="F45" s="0" t="s">
        <v>3027</v>
      </c>
      <c r="G45" s="0" t="s">
        <v>1700</v>
      </c>
    </row>
    <row customHeight="1" ht="11.25">
      <c r="A46" s="0" t="s">
        <v>16</v>
      </c>
      <c r="B46" s="0" t="s">
        <v>104</v>
      </c>
      <c r="C46" s="0" t="s">
        <v>105</v>
      </c>
      <c r="D46" s="0" t="s">
        <v>3114</v>
      </c>
      <c r="E46" s="0" t="s">
        <v>3115</v>
      </c>
      <c r="F46" s="0" t="s">
        <v>3027</v>
      </c>
      <c r="G46" s="0" t="s">
        <v>1704</v>
      </c>
    </row>
    <row customHeight="1" ht="11.25">
      <c r="A47" s="0" t="s">
        <v>16</v>
      </c>
      <c r="B47" s="0" t="s">
        <v>104</v>
      </c>
      <c r="C47" s="0" t="s">
        <v>105</v>
      </c>
      <c r="D47" s="0" t="s">
        <v>3116</v>
      </c>
      <c r="E47" s="0" t="s">
        <v>3117</v>
      </c>
      <c r="F47" s="0" t="s">
        <v>3027</v>
      </c>
      <c r="G47" s="0" t="s">
        <v>1710</v>
      </c>
    </row>
    <row customHeight="1" ht="11.25">
      <c r="A48" s="0" t="s">
        <v>16</v>
      </c>
      <c r="B48" s="0" t="s">
        <v>104</v>
      </c>
      <c r="C48" s="0" t="s">
        <v>105</v>
      </c>
      <c r="D48" s="0" t="s">
        <v>3118</v>
      </c>
      <c r="E48" s="0" t="s">
        <v>3119</v>
      </c>
      <c r="F48" s="0" t="s">
        <v>3057</v>
      </c>
      <c r="G48" s="0" t="s">
        <v>1715</v>
      </c>
    </row>
    <row customHeight="1" ht="11.25">
      <c r="A49" s="0" t="s">
        <v>16</v>
      </c>
      <c r="B49" s="0" t="s">
        <v>104</v>
      </c>
      <c r="C49" s="0" t="s">
        <v>105</v>
      </c>
      <c r="D49" s="0" t="s">
        <v>3120</v>
      </c>
      <c r="E49" s="0" t="s">
        <v>3121</v>
      </c>
      <c r="F49" s="0" t="s">
        <v>3027</v>
      </c>
      <c r="G49" s="0" t="s">
        <v>1718</v>
      </c>
    </row>
    <row customHeight="1" ht="11.25">
      <c r="A50" s="0" t="s">
        <v>16</v>
      </c>
      <c r="B50" s="0" t="s">
        <v>104</v>
      </c>
      <c r="C50" s="0" t="s">
        <v>105</v>
      </c>
      <c r="D50" s="0" t="s">
        <v>3122</v>
      </c>
      <c r="E50" s="0" t="s">
        <v>3123</v>
      </c>
      <c r="F50" s="0" t="s">
        <v>3027</v>
      </c>
      <c r="G50" s="0" t="s">
        <v>1722</v>
      </c>
    </row>
    <row customHeight="1" ht="11.25">
      <c r="A51" s="0" t="s">
        <v>16</v>
      </c>
      <c r="B51" s="0" t="s">
        <v>104</v>
      </c>
      <c r="C51" s="0" t="s">
        <v>105</v>
      </c>
      <c r="D51" s="0" t="s">
        <v>3124</v>
      </c>
      <c r="E51" s="0" t="s">
        <v>3125</v>
      </c>
      <c r="F51" s="0" t="s">
        <v>3057</v>
      </c>
      <c r="G51" s="0" t="s">
        <v>1726</v>
      </c>
    </row>
    <row customHeight="1" ht="11.25">
      <c r="A52" s="0" t="s">
        <v>16</v>
      </c>
      <c r="B52" s="0" t="s">
        <v>104</v>
      </c>
      <c r="C52" s="0" t="s">
        <v>105</v>
      </c>
      <c r="D52" s="0" t="s">
        <v>3126</v>
      </c>
      <c r="E52" s="0" t="s">
        <v>3127</v>
      </c>
      <c r="F52" s="0" t="s">
        <v>3057</v>
      </c>
      <c r="G52" s="0" t="s">
        <v>1730</v>
      </c>
    </row>
    <row customHeight="1" ht="11.25">
      <c r="A53" s="0" t="s">
        <v>16</v>
      </c>
      <c r="B53" s="0" t="s">
        <v>104</v>
      </c>
      <c r="C53" s="0" t="s">
        <v>105</v>
      </c>
      <c r="D53" s="0" t="s">
        <v>3128</v>
      </c>
      <c r="E53" s="0" t="s">
        <v>3129</v>
      </c>
      <c r="F53" s="0" t="s">
        <v>3027</v>
      </c>
      <c r="G53" s="0" t="s">
        <v>1732</v>
      </c>
    </row>
    <row customHeight="1" ht="11.25">
      <c r="A54" s="0" t="s">
        <v>16</v>
      </c>
      <c r="B54" s="0" t="s">
        <v>104</v>
      </c>
      <c r="C54" s="0" t="s">
        <v>105</v>
      </c>
      <c r="D54" s="0" t="s">
        <v>3130</v>
      </c>
      <c r="E54" s="0" t="s">
        <v>3131</v>
      </c>
      <c r="F54" s="0" t="s">
        <v>3027</v>
      </c>
      <c r="G54" s="0" t="s">
        <v>1735</v>
      </c>
    </row>
    <row customHeight="1" ht="11.25">
      <c r="A55" s="0" t="s">
        <v>16</v>
      </c>
      <c r="B55" s="0" t="s">
        <v>104</v>
      </c>
      <c r="C55" s="0" t="s">
        <v>105</v>
      </c>
      <c r="D55" s="0" t="s">
        <v>3132</v>
      </c>
      <c r="E55" s="0" t="s">
        <v>3133</v>
      </c>
      <c r="F55" s="0" t="s">
        <v>3027</v>
      </c>
      <c r="G55" s="0" t="s">
        <v>1739</v>
      </c>
    </row>
    <row customHeight="1" ht="11.25">
      <c r="A56" s="0" t="s">
        <v>16</v>
      </c>
      <c r="B56" s="0" t="s">
        <v>104</v>
      </c>
      <c r="C56" s="0" t="s">
        <v>105</v>
      </c>
      <c r="D56" s="0" t="s">
        <v>3134</v>
      </c>
      <c r="E56" s="0" t="s">
        <v>3135</v>
      </c>
      <c r="F56" s="0" t="s">
        <v>3027</v>
      </c>
      <c r="G56" s="0" t="s">
        <v>1742</v>
      </c>
    </row>
    <row customHeight="1" ht="11.25">
      <c r="A57" s="0" t="s">
        <v>16</v>
      </c>
      <c r="B57" s="0" t="s">
        <v>104</v>
      </c>
      <c r="C57" s="0" t="s">
        <v>105</v>
      </c>
      <c r="D57" s="0" t="s">
        <v>3136</v>
      </c>
      <c r="E57" s="0" t="s">
        <v>3137</v>
      </c>
      <c r="F57" s="0" t="s">
        <v>3027</v>
      </c>
      <c r="G57" s="0" t="s">
        <v>1745</v>
      </c>
    </row>
    <row customHeight="1" ht="11.25">
      <c r="A58" s="0" t="s">
        <v>16</v>
      </c>
      <c r="B58" s="0" t="s">
        <v>104</v>
      </c>
      <c r="C58" s="0" t="s">
        <v>105</v>
      </c>
      <c r="D58" s="0" t="s">
        <v>3138</v>
      </c>
      <c r="E58" s="0" t="s">
        <v>3139</v>
      </c>
      <c r="F58" s="0" t="s">
        <v>3027</v>
      </c>
      <c r="G58" s="0" t="s">
        <v>1748</v>
      </c>
    </row>
    <row customHeight="1" ht="11.25">
      <c r="A59" s="0" t="s">
        <v>16</v>
      </c>
      <c r="B59" s="0" t="s">
        <v>104</v>
      </c>
      <c r="C59" s="0" t="s">
        <v>105</v>
      </c>
      <c r="D59" s="0" t="s">
        <v>3140</v>
      </c>
      <c r="E59" s="0" t="s">
        <v>3141</v>
      </c>
      <c r="F59" s="0" t="s">
        <v>3027</v>
      </c>
      <c r="G59" s="0" t="s">
        <v>1752</v>
      </c>
    </row>
    <row customHeight="1" ht="11.25">
      <c r="A60" s="0" t="s">
        <v>16</v>
      </c>
      <c r="B60" s="0" t="s">
        <v>104</v>
      </c>
      <c r="C60" s="0" t="s">
        <v>105</v>
      </c>
      <c r="D60" s="0" t="s">
        <v>3142</v>
      </c>
      <c r="E60" s="0" t="s">
        <v>3143</v>
      </c>
      <c r="F60" s="0" t="s">
        <v>3027</v>
      </c>
      <c r="G60" s="0" t="s">
        <v>1756</v>
      </c>
    </row>
    <row customHeight="1" ht="11.25">
      <c r="A61" s="0" t="s">
        <v>16</v>
      </c>
      <c r="B61" s="0" t="s">
        <v>104</v>
      </c>
      <c r="C61" s="0" t="s">
        <v>105</v>
      </c>
      <c r="D61" s="0" t="s">
        <v>3144</v>
      </c>
      <c r="E61" s="0" t="s">
        <v>3145</v>
      </c>
      <c r="F61" s="0" t="s">
        <v>3027</v>
      </c>
      <c r="G61" s="0" t="s">
        <v>3146</v>
      </c>
    </row>
    <row customHeight="1" ht="11.25">
      <c r="A62" s="0" t="s">
        <v>16</v>
      </c>
      <c r="B62" s="0" t="s">
        <v>104</v>
      </c>
      <c r="C62" s="0" t="s">
        <v>105</v>
      </c>
      <c r="D62" s="0" t="s">
        <v>3147</v>
      </c>
      <c r="E62" s="0" t="s">
        <v>3148</v>
      </c>
      <c r="F62" s="0" t="s">
        <v>3027</v>
      </c>
      <c r="G62" s="0" t="s">
        <v>3149</v>
      </c>
    </row>
    <row customHeight="1" ht="11.25">
      <c r="A63" s="0" t="s">
        <v>16</v>
      </c>
      <c r="B63" s="0" t="s">
        <v>104</v>
      </c>
      <c r="C63" s="0" t="s">
        <v>105</v>
      </c>
      <c r="D63" s="0" t="s">
        <v>3150</v>
      </c>
      <c r="E63" s="0" t="s">
        <v>3151</v>
      </c>
      <c r="F63" s="0" t="s">
        <v>3027</v>
      </c>
      <c r="G63" s="0" t="s">
        <v>3152</v>
      </c>
    </row>
    <row customHeight="1" ht="11.25">
      <c r="A64" s="0" t="s">
        <v>16</v>
      </c>
      <c r="B64" s="0" t="s">
        <v>104</v>
      </c>
      <c r="C64" s="0" t="s">
        <v>105</v>
      </c>
      <c r="D64" s="0" t="s">
        <v>3153</v>
      </c>
      <c r="E64" s="0" t="s">
        <v>3154</v>
      </c>
      <c r="F64" s="0" t="s">
        <v>3027</v>
      </c>
      <c r="G64" s="0" t="s">
        <v>3155</v>
      </c>
    </row>
    <row customHeight="1" ht="11.25">
      <c r="A65" s="0" t="s">
        <v>16</v>
      </c>
      <c r="B65" s="0" t="s">
        <v>104</v>
      </c>
      <c r="C65" s="0" t="s">
        <v>105</v>
      </c>
      <c r="D65" s="0" t="s">
        <v>3156</v>
      </c>
      <c r="E65" s="0" t="s">
        <v>3157</v>
      </c>
      <c r="F65" s="0" t="s">
        <v>3027</v>
      </c>
      <c r="G65" s="0" t="s">
        <v>3158</v>
      </c>
    </row>
    <row customHeight="1" ht="11.25">
      <c r="A66" s="0" t="s">
        <v>16</v>
      </c>
      <c r="B66" s="0" t="s">
        <v>104</v>
      </c>
      <c r="C66" s="0" t="s">
        <v>105</v>
      </c>
      <c r="D66" s="0" t="s">
        <v>3159</v>
      </c>
      <c r="E66" s="0" t="s">
        <v>3160</v>
      </c>
      <c r="F66" s="0" t="s">
        <v>3027</v>
      </c>
      <c r="G66" s="0" t="s">
        <v>3161</v>
      </c>
    </row>
    <row customHeight="1" ht="11.25">
      <c r="A67" s="0" t="s">
        <v>16</v>
      </c>
      <c r="B67" s="0" t="s">
        <v>104</v>
      </c>
      <c r="C67" s="0" t="s">
        <v>105</v>
      </c>
      <c r="D67" s="0" t="s">
        <v>3162</v>
      </c>
      <c r="E67" s="0" t="s">
        <v>3163</v>
      </c>
      <c r="F67" s="0" t="s">
        <v>3027</v>
      </c>
      <c r="G67" s="0" t="s">
        <v>2080</v>
      </c>
    </row>
    <row customHeight="1" ht="11.25">
      <c r="A68" s="0" t="s">
        <v>16</v>
      </c>
      <c r="B68" s="0" t="s">
        <v>104</v>
      </c>
      <c r="C68" s="0" t="s">
        <v>105</v>
      </c>
      <c r="D68" s="0" t="s">
        <v>3164</v>
      </c>
      <c r="E68" s="0" t="s">
        <v>3165</v>
      </c>
      <c r="F68" s="0" t="s">
        <v>3027</v>
      </c>
      <c r="G68" s="0" t="s">
        <v>3166</v>
      </c>
    </row>
    <row customHeight="1" ht="11.25">
      <c r="A69" s="0" t="s">
        <v>16</v>
      </c>
      <c r="B69" s="0" t="s">
        <v>104</v>
      </c>
      <c r="C69" s="0" t="s">
        <v>105</v>
      </c>
      <c r="D69" s="0" t="s">
        <v>3167</v>
      </c>
      <c r="E69" s="0" t="s">
        <v>3168</v>
      </c>
      <c r="F69" s="0" t="s">
        <v>3027</v>
      </c>
      <c r="G69" s="0" t="s">
        <v>2283</v>
      </c>
    </row>
    <row customHeight="1" ht="11.25">
      <c r="A70" s="0" t="s">
        <v>16</v>
      </c>
      <c r="B70" s="0" t="s">
        <v>104</v>
      </c>
      <c r="C70" s="0" t="s">
        <v>105</v>
      </c>
      <c r="D70" s="0" t="s">
        <v>3169</v>
      </c>
      <c r="E70" s="0" t="s">
        <v>3170</v>
      </c>
      <c r="F70" s="0" t="s">
        <v>3027</v>
      </c>
      <c r="G70" s="0" t="s">
        <v>3171</v>
      </c>
    </row>
    <row customHeight="1" ht="11.25">
      <c r="A71" s="0" t="s">
        <v>16</v>
      </c>
      <c r="B71" s="0" t="s">
        <v>104</v>
      </c>
      <c r="C71" s="0" t="s">
        <v>105</v>
      </c>
      <c r="D71" s="0" t="s">
        <v>3172</v>
      </c>
      <c r="E71" s="0" t="s">
        <v>3173</v>
      </c>
      <c r="F71" s="0" t="s">
        <v>3027</v>
      </c>
      <c r="G71" s="0" t="s">
        <v>3174</v>
      </c>
    </row>
    <row customHeight="1" ht="11.25">
      <c r="A72" s="0" t="s">
        <v>16</v>
      </c>
      <c r="B72" s="0" t="s">
        <v>104</v>
      </c>
      <c r="C72" s="0" t="s">
        <v>105</v>
      </c>
      <c r="D72" s="0" t="s">
        <v>3175</v>
      </c>
      <c r="E72" s="0" t="s">
        <v>3176</v>
      </c>
      <c r="F72" s="0" t="s">
        <v>3027</v>
      </c>
      <c r="G72" s="0" t="s">
        <v>3177</v>
      </c>
    </row>
    <row customHeight="1" ht="11.25">
      <c r="A73" s="0" t="s">
        <v>16</v>
      </c>
      <c r="B73" s="0" t="s">
        <v>104</v>
      </c>
      <c r="C73" s="0" t="s">
        <v>105</v>
      </c>
      <c r="D73" s="0" t="s">
        <v>3178</v>
      </c>
      <c r="E73" s="0" t="s">
        <v>3179</v>
      </c>
      <c r="F73" s="0" t="s">
        <v>3027</v>
      </c>
      <c r="G73" s="0" t="s">
        <v>3180</v>
      </c>
    </row>
    <row customHeight="1" ht="11.25">
      <c r="A74" s="0" t="s">
        <v>16</v>
      </c>
      <c r="B74" s="0" t="s">
        <v>104</v>
      </c>
      <c r="C74" s="0" t="s">
        <v>105</v>
      </c>
      <c r="D74" s="0" t="s">
        <v>3181</v>
      </c>
      <c r="E74" s="0" t="s">
        <v>3182</v>
      </c>
      <c r="F74" s="0" t="s">
        <v>3027</v>
      </c>
      <c r="G74" s="0" t="s">
        <v>3183</v>
      </c>
    </row>
    <row customHeight="1" ht="11.25">
      <c r="A75" s="0" t="s">
        <v>16</v>
      </c>
      <c r="B75" s="0" t="s">
        <v>104</v>
      </c>
      <c r="C75" s="0" t="s">
        <v>105</v>
      </c>
      <c r="D75" s="0" t="s">
        <v>3184</v>
      </c>
      <c r="E75" s="0" t="s">
        <v>3185</v>
      </c>
      <c r="F75" s="0" t="s">
        <v>3027</v>
      </c>
      <c r="G75" s="0" t="s">
        <v>3186</v>
      </c>
    </row>
    <row customHeight="1" ht="11.25">
      <c r="A76" s="0" t="s">
        <v>16</v>
      </c>
      <c r="B76" s="0" t="s">
        <v>104</v>
      </c>
      <c r="C76" s="0" t="s">
        <v>105</v>
      </c>
      <c r="D76" s="0" t="s">
        <v>3187</v>
      </c>
      <c r="E76" s="0" t="s">
        <v>3188</v>
      </c>
      <c r="F76" s="0" t="s">
        <v>3027</v>
      </c>
      <c r="G76" s="0" t="s">
        <v>3189</v>
      </c>
    </row>
    <row customHeight="1" ht="11.25">
      <c r="A77" s="0" t="s">
        <v>16</v>
      </c>
      <c r="B77" s="0" t="s">
        <v>104</v>
      </c>
      <c r="C77" s="0" t="s">
        <v>105</v>
      </c>
      <c r="D77" s="0" t="s">
        <v>3190</v>
      </c>
      <c r="E77" s="0" t="s">
        <v>3191</v>
      </c>
      <c r="F77" s="0" t="s">
        <v>3027</v>
      </c>
      <c r="G77" s="0" t="s">
        <v>3192</v>
      </c>
    </row>
    <row customHeight="1" ht="11.25">
      <c r="A78" s="0" t="s">
        <v>16</v>
      </c>
      <c r="B78" s="0" t="s">
        <v>104</v>
      </c>
      <c r="C78" s="0" t="s">
        <v>105</v>
      </c>
      <c r="D78" s="0" t="s">
        <v>3193</v>
      </c>
      <c r="E78" s="0" t="s">
        <v>3194</v>
      </c>
      <c r="F78" s="0" t="s">
        <v>3027</v>
      </c>
      <c r="G78" s="0" t="s">
        <v>3195</v>
      </c>
    </row>
    <row customHeight="1" ht="11.25">
      <c r="A79" s="0" t="s">
        <v>16</v>
      </c>
      <c r="B79" s="0" t="s">
        <v>104</v>
      </c>
      <c r="C79" s="0" t="s">
        <v>105</v>
      </c>
      <c r="D79" s="0" t="s">
        <v>3196</v>
      </c>
      <c r="E79" s="0" t="s">
        <v>3197</v>
      </c>
      <c r="F79" s="0" t="s">
        <v>3027</v>
      </c>
      <c r="G79" s="0" t="s">
        <v>3198</v>
      </c>
    </row>
    <row customHeight="1" ht="11.25">
      <c r="A80" s="0" t="s">
        <v>16</v>
      </c>
      <c r="B80" s="0" t="s">
        <v>104</v>
      </c>
      <c r="C80" s="0" t="s">
        <v>105</v>
      </c>
      <c r="D80" s="0" t="s">
        <v>3199</v>
      </c>
      <c r="E80" s="0" t="s">
        <v>3200</v>
      </c>
      <c r="F80" s="0" t="s">
        <v>3027</v>
      </c>
      <c r="G80" s="0" t="s">
        <v>3201</v>
      </c>
    </row>
    <row customHeight="1" ht="11.25">
      <c r="A81" s="0" t="s">
        <v>16</v>
      </c>
      <c r="B81" s="0" t="s">
        <v>104</v>
      </c>
      <c r="C81" s="0" t="s">
        <v>105</v>
      </c>
      <c r="D81" s="0" t="s">
        <v>3202</v>
      </c>
      <c r="E81" s="0" t="s">
        <v>3203</v>
      </c>
      <c r="F81" s="0" t="s">
        <v>3057</v>
      </c>
      <c r="G81" s="0" t="s">
        <v>3204</v>
      </c>
    </row>
    <row customHeight="1" ht="11.25">
      <c r="A82" s="0" t="s">
        <v>16</v>
      </c>
      <c r="B82" s="0" t="s">
        <v>104</v>
      </c>
      <c r="C82" s="0" t="s">
        <v>105</v>
      </c>
      <c r="D82" s="0" t="s">
        <v>3205</v>
      </c>
      <c r="E82" s="0" t="s">
        <v>3206</v>
      </c>
      <c r="F82" s="0" t="s">
        <v>3027</v>
      </c>
      <c r="G82" s="0" t="s">
        <v>3207</v>
      </c>
    </row>
    <row customHeight="1" ht="11.25">
      <c r="A83" s="0" t="s">
        <v>16</v>
      </c>
      <c r="B83" s="0" t="s">
        <v>104</v>
      </c>
      <c r="C83" s="0" t="s">
        <v>105</v>
      </c>
      <c r="D83" s="0" t="s">
        <v>3208</v>
      </c>
      <c r="E83" s="0" t="s">
        <v>3209</v>
      </c>
      <c r="F83" s="0" t="s">
        <v>3027</v>
      </c>
      <c r="G83" s="0" t="s">
        <v>3210</v>
      </c>
    </row>
    <row customHeight="1" ht="11.25">
      <c r="A84" s="0" t="s">
        <v>16</v>
      </c>
      <c r="B84" s="0" t="s">
        <v>104</v>
      </c>
      <c r="C84" s="0" t="s">
        <v>105</v>
      </c>
      <c r="D84" s="0" t="s">
        <v>3211</v>
      </c>
      <c r="E84" s="0" t="s">
        <v>3212</v>
      </c>
      <c r="F84" s="0" t="s">
        <v>3027</v>
      </c>
      <c r="G84" s="0" t="s">
        <v>3213</v>
      </c>
    </row>
    <row customHeight="1" ht="11.25">
      <c r="A85" s="0" t="s">
        <v>16</v>
      </c>
      <c r="B85" s="0" t="s">
        <v>104</v>
      </c>
      <c r="C85" s="0" t="s">
        <v>105</v>
      </c>
      <c r="D85" s="0" t="s">
        <v>3214</v>
      </c>
      <c r="E85" s="0" t="s">
        <v>3215</v>
      </c>
      <c r="F85" s="0" t="s">
        <v>3027</v>
      </c>
      <c r="G85" s="0" t="s">
        <v>3216</v>
      </c>
    </row>
    <row customHeight="1" ht="11.25">
      <c r="A86" s="0" t="s">
        <v>16</v>
      </c>
      <c r="B86" s="0" t="s">
        <v>104</v>
      </c>
      <c r="C86" s="0" t="s">
        <v>105</v>
      </c>
      <c r="D86" s="0" t="s">
        <v>3217</v>
      </c>
      <c r="E86" s="0" t="s">
        <v>3218</v>
      </c>
      <c r="F86" s="0" t="s">
        <v>3027</v>
      </c>
      <c r="G86" s="0" t="s">
        <v>3219</v>
      </c>
    </row>
    <row customHeight="1" ht="11.25">
      <c r="A87" s="0" t="s">
        <v>16</v>
      </c>
      <c r="B87" s="0" t="s">
        <v>104</v>
      </c>
      <c r="C87" s="0" t="s">
        <v>105</v>
      </c>
      <c r="D87" s="0" t="s">
        <v>3220</v>
      </c>
      <c r="E87" s="0" t="s">
        <v>3221</v>
      </c>
      <c r="F87" s="0" t="s">
        <v>3027</v>
      </c>
      <c r="G87" s="0" t="s">
        <v>3222</v>
      </c>
    </row>
    <row customHeight="1" ht="11.25">
      <c r="A88" s="0" t="s">
        <v>16</v>
      </c>
      <c r="B88" s="0" t="s">
        <v>104</v>
      </c>
      <c r="C88" s="0" t="s">
        <v>105</v>
      </c>
      <c r="D88" s="0" t="s">
        <v>3223</v>
      </c>
      <c r="E88" s="0" t="s">
        <v>3224</v>
      </c>
      <c r="F88" s="0" t="s">
        <v>3027</v>
      </c>
      <c r="G88" s="0" t="s">
        <v>3225</v>
      </c>
    </row>
    <row customHeight="1" ht="11.25">
      <c r="A89" s="0" t="s">
        <v>16</v>
      </c>
      <c r="B89" s="0" t="s">
        <v>104</v>
      </c>
      <c r="C89" s="0" t="s">
        <v>105</v>
      </c>
      <c r="D89" s="0" t="s">
        <v>3226</v>
      </c>
      <c r="E89" s="0" t="s">
        <v>3227</v>
      </c>
      <c r="F89" s="0" t="s">
        <v>3027</v>
      </c>
      <c r="G89" s="0" t="s">
        <v>3228</v>
      </c>
    </row>
    <row customHeight="1" ht="11.25">
      <c r="A90" s="0" t="s">
        <v>16</v>
      </c>
      <c r="B90" s="0" t="s">
        <v>104</v>
      </c>
      <c r="C90" s="0" t="s">
        <v>105</v>
      </c>
      <c r="D90" s="0" t="s">
        <v>3229</v>
      </c>
      <c r="E90" s="0" t="s">
        <v>3230</v>
      </c>
      <c r="F90" s="0" t="s">
        <v>3027</v>
      </c>
      <c r="G90" s="0" t="s">
        <v>3231</v>
      </c>
    </row>
    <row customHeight="1" ht="11.25">
      <c r="A91" s="0" t="s">
        <v>16</v>
      </c>
      <c r="B91" s="0" t="s">
        <v>104</v>
      </c>
      <c r="C91" s="0" t="s">
        <v>105</v>
      </c>
      <c r="D91" s="0" t="s">
        <v>3232</v>
      </c>
      <c r="E91" s="0" t="s">
        <v>3233</v>
      </c>
      <c r="F91" s="0" t="s">
        <v>3027</v>
      </c>
      <c r="G91" s="0" t="s">
        <v>3234</v>
      </c>
    </row>
    <row customHeight="1" ht="11.25">
      <c r="A92" s="0" t="s">
        <v>16</v>
      </c>
      <c r="B92" s="0" t="s">
        <v>104</v>
      </c>
      <c r="C92" s="0" t="s">
        <v>105</v>
      </c>
      <c r="D92" s="0" t="s">
        <v>3235</v>
      </c>
      <c r="E92" s="0" t="s">
        <v>3236</v>
      </c>
      <c r="F92" s="0" t="s">
        <v>3027</v>
      </c>
      <c r="G92" s="0" t="s">
        <v>3237</v>
      </c>
    </row>
    <row customHeight="1" ht="11.25">
      <c r="A93" s="0" t="s">
        <v>16</v>
      </c>
      <c r="B93" s="0" t="s">
        <v>104</v>
      </c>
      <c r="C93" s="0" t="s">
        <v>105</v>
      </c>
      <c r="D93" s="0" t="s">
        <v>3238</v>
      </c>
      <c r="E93" s="0" t="s">
        <v>3239</v>
      </c>
      <c r="F93" s="0" t="s">
        <v>3027</v>
      </c>
      <c r="G93" s="0" t="s">
        <v>3240</v>
      </c>
    </row>
    <row customHeight="1" ht="11.25">
      <c r="A94" s="0" t="s">
        <v>16</v>
      </c>
      <c r="B94" s="0" t="s">
        <v>104</v>
      </c>
      <c r="C94" s="0" t="s">
        <v>105</v>
      </c>
      <c r="D94" s="0" t="s">
        <v>3241</v>
      </c>
      <c r="E94" s="0" t="s">
        <v>3242</v>
      </c>
      <c r="F94" s="0" t="s">
        <v>3027</v>
      </c>
      <c r="G94" s="0" t="s">
        <v>3243</v>
      </c>
    </row>
    <row customHeight="1" ht="11.25">
      <c r="A95" s="0" t="s">
        <v>16</v>
      </c>
      <c r="B95" s="0" t="s">
        <v>104</v>
      </c>
      <c r="C95" s="0" t="s">
        <v>105</v>
      </c>
      <c r="D95" s="0" t="s">
        <v>3244</v>
      </c>
      <c r="E95" s="0" t="s">
        <v>3245</v>
      </c>
      <c r="F95" s="0" t="s">
        <v>3027</v>
      </c>
      <c r="G95" s="0" t="s">
        <v>3246</v>
      </c>
    </row>
    <row customHeight="1" ht="11.25">
      <c r="A96" s="0" t="s">
        <v>16</v>
      </c>
      <c r="B96" s="0" t="s">
        <v>104</v>
      </c>
      <c r="C96" s="0" t="s">
        <v>105</v>
      </c>
      <c r="D96" s="0" t="s">
        <v>3247</v>
      </c>
      <c r="E96" s="0" t="s">
        <v>3248</v>
      </c>
      <c r="F96" s="0" t="s">
        <v>3027</v>
      </c>
      <c r="G96" s="0" t="s">
        <v>3249</v>
      </c>
    </row>
    <row customHeight="1" ht="11.25">
      <c r="A97" s="0" t="s">
        <v>16</v>
      </c>
      <c r="B97" s="0" t="s">
        <v>104</v>
      </c>
      <c r="C97" s="0" t="s">
        <v>105</v>
      </c>
      <c r="D97" s="0" t="s">
        <v>3250</v>
      </c>
      <c r="E97" s="0" t="s">
        <v>3251</v>
      </c>
      <c r="F97" s="0" t="s">
        <v>3027</v>
      </c>
      <c r="G97" s="0" t="s">
        <v>3252</v>
      </c>
    </row>
    <row customHeight="1" ht="11.25">
      <c r="A98" s="0" t="s">
        <v>16</v>
      </c>
      <c r="B98" s="0" t="s">
        <v>104</v>
      </c>
      <c r="C98" s="0" t="s">
        <v>105</v>
      </c>
      <c r="D98" s="0" t="s">
        <v>3253</v>
      </c>
      <c r="E98" s="0" t="s">
        <v>3254</v>
      </c>
      <c r="F98" s="0" t="s">
        <v>3027</v>
      </c>
      <c r="G98" s="0" t="s">
        <v>3255</v>
      </c>
    </row>
    <row customHeight="1" ht="11.25">
      <c r="A99" s="0" t="s">
        <v>16</v>
      </c>
      <c r="B99" s="0" t="s">
        <v>104</v>
      </c>
      <c r="C99" s="0" t="s">
        <v>105</v>
      </c>
      <c r="D99" s="0" t="s">
        <v>3256</v>
      </c>
      <c r="E99" s="0" t="s">
        <v>3257</v>
      </c>
      <c r="F99" s="0" t="s">
        <v>3027</v>
      </c>
      <c r="G99" s="0" t="s">
        <v>3258</v>
      </c>
    </row>
    <row customHeight="1" ht="11.25">
      <c r="A100" s="0" t="s">
        <v>16</v>
      </c>
      <c r="B100" s="0" t="s">
        <v>104</v>
      </c>
      <c r="C100" s="0" t="s">
        <v>105</v>
      </c>
      <c r="D100" s="0" t="s">
        <v>3259</v>
      </c>
      <c r="E100" s="0" t="s">
        <v>3260</v>
      </c>
      <c r="F100" s="0" t="s">
        <v>3027</v>
      </c>
      <c r="G100" s="0" t="s">
        <v>3261</v>
      </c>
    </row>
    <row customHeight="1" ht="11.25">
      <c r="A101" s="0" t="s">
        <v>16</v>
      </c>
      <c r="B101" s="0" t="s">
        <v>104</v>
      </c>
      <c r="C101" s="0" t="s">
        <v>105</v>
      </c>
      <c r="D101" s="0" t="s">
        <v>3262</v>
      </c>
      <c r="E101" s="0" t="s">
        <v>3263</v>
      </c>
      <c r="F101" s="0" t="s">
        <v>3027</v>
      </c>
      <c r="G101" s="0" t="s">
        <v>3264</v>
      </c>
    </row>
    <row customHeight="1" ht="11.25">
      <c r="A102" s="0" t="s">
        <v>16</v>
      </c>
      <c r="B102" s="0" t="s">
        <v>104</v>
      </c>
      <c r="C102" s="0" t="s">
        <v>105</v>
      </c>
      <c r="D102" s="0" t="s">
        <v>3265</v>
      </c>
      <c r="E102" s="0" t="s">
        <v>3266</v>
      </c>
      <c r="F102" s="0" t="s">
        <v>3027</v>
      </c>
      <c r="G102" s="0" t="s">
        <v>3267</v>
      </c>
    </row>
    <row customHeight="1" ht="11.25">
      <c r="A103" s="0" t="s">
        <v>16</v>
      </c>
      <c r="B103" s="0" t="s">
        <v>104</v>
      </c>
      <c r="C103" s="0" t="s">
        <v>105</v>
      </c>
      <c r="D103" s="0" t="s">
        <v>3268</v>
      </c>
      <c r="E103" s="0" t="s">
        <v>3269</v>
      </c>
      <c r="F103" s="0" t="s">
        <v>3027</v>
      </c>
      <c r="G103" s="0" t="s">
        <v>3270</v>
      </c>
    </row>
    <row customHeight="1" ht="11.25">
      <c r="A104" s="0" t="s">
        <v>16</v>
      </c>
      <c r="B104" s="0" t="s">
        <v>104</v>
      </c>
      <c r="C104" s="0" t="s">
        <v>105</v>
      </c>
      <c r="D104" s="0" t="s">
        <v>3271</v>
      </c>
      <c r="E104" s="0" t="s">
        <v>3272</v>
      </c>
      <c r="F104" s="0" t="s">
        <v>3027</v>
      </c>
      <c r="G104" s="0" t="s">
        <v>3273</v>
      </c>
    </row>
    <row customHeight="1" ht="11.25">
      <c r="A105" s="0" t="s">
        <v>16</v>
      </c>
      <c r="B105" s="0" t="s">
        <v>104</v>
      </c>
      <c r="C105" s="0" t="s">
        <v>105</v>
      </c>
      <c r="D105" s="0" t="s">
        <v>3274</v>
      </c>
      <c r="E105" s="0" t="s">
        <v>3275</v>
      </c>
      <c r="F105" s="0" t="s">
        <v>3027</v>
      </c>
      <c r="G105" s="0" t="s">
        <v>3276</v>
      </c>
    </row>
    <row customHeight="1" ht="11.25">
      <c r="A106" s="0" t="s">
        <v>16</v>
      </c>
      <c r="B106" s="0" t="s">
        <v>104</v>
      </c>
      <c r="C106" s="0" t="s">
        <v>105</v>
      </c>
      <c r="D106" s="0" t="s">
        <v>3277</v>
      </c>
      <c r="E106" s="0" t="s">
        <v>3278</v>
      </c>
      <c r="F106" s="0" t="s">
        <v>3027</v>
      </c>
      <c r="G106" s="0" t="s">
        <v>3279</v>
      </c>
    </row>
    <row customHeight="1" ht="11.25">
      <c r="A107" s="0" t="s">
        <v>16</v>
      </c>
      <c r="B107" s="0" t="s">
        <v>104</v>
      </c>
      <c r="C107" s="0" t="s">
        <v>105</v>
      </c>
      <c r="D107" s="0" t="s">
        <v>3280</v>
      </c>
      <c r="E107" s="0" t="s">
        <v>3281</v>
      </c>
      <c r="F107" s="0" t="s">
        <v>3027</v>
      </c>
      <c r="G107" s="0" t="s">
        <v>3282</v>
      </c>
    </row>
    <row customHeight="1" ht="11.25">
      <c r="A108" s="0" t="s">
        <v>16</v>
      </c>
      <c r="B108" s="0" t="s">
        <v>104</v>
      </c>
      <c r="C108" s="0" t="s">
        <v>105</v>
      </c>
      <c r="D108" s="0" t="s">
        <v>3283</v>
      </c>
      <c r="E108" s="0" t="s">
        <v>3284</v>
      </c>
      <c r="F108" s="0" t="s">
        <v>3027</v>
      </c>
      <c r="G108" s="0" t="s">
        <v>3285</v>
      </c>
    </row>
    <row customHeight="1" ht="11.25">
      <c r="A109" s="0" t="s">
        <v>16</v>
      </c>
      <c r="B109" s="0" t="s">
        <v>104</v>
      </c>
      <c r="C109" s="0" t="s">
        <v>105</v>
      </c>
      <c r="D109" s="0" t="s">
        <v>3286</v>
      </c>
      <c r="E109" s="0" t="s">
        <v>3287</v>
      </c>
      <c r="F109" s="0" t="s">
        <v>3027</v>
      </c>
      <c r="G109" s="0" t="s">
        <v>3288</v>
      </c>
    </row>
    <row customHeight="1" ht="11.25">
      <c r="A110" s="0" t="s">
        <v>16</v>
      </c>
      <c r="B110" s="0" t="s">
        <v>104</v>
      </c>
      <c r="C110" s="0" t="s">
        <v>105</v>
      </c>
      <c r="D110" s="0" t="s">
        <v>3289</v>
      </c>
      <c r="E110" s="0" t="s">
        <v>3290</v>
      </c>
      <c r="F110" s="0" t="s">
        <v>3027</v>
      </c>
      <c r="G110" s="0" t="s">
        <v>3291</v>
      </c>
    </row>
    <row customHeight="1" ht="11.25">
      <c r="A111" s="0" t="s">
        <v>16</v>
      </c>
      <c r="B111" s="0" t="s">
        <v>104</v>
      </c>
      <c r="C111" s="0" t="s">
        <v>105</v>
      </c>
      <c r="D111" s="0" t="s">
        <v>3292</v>
      </c>
      <c r="E111" s="0" t="s">
        <v>3293</v>
      </c>
      <c r="F111" s="0" t="s">
        <v>3027</v>
      </c>
      <c r="G111" s="0" t="s">
        <v>3294</v>
      </c>
    </row>
    <row customHeight="1" ht="11.25">
      <c r="A112" s="0" t="s">
        <v>16</v>
      </c>
      <c r="B112" s="0" t="s">
        <v>104</v>
      </c>
      <c r="C112" s="0" t="s">
        <v>105</v>
      </c>
      <c r="D112" s="0" t="s">
        <v>3295</v>
      </c>
      <c r="E112" s="0" t="s">
        <v>3296</v>
      </c>
      <c r="F112" s="0" t="s">
        <v>3027</v>
      </c>
      <c r="G112" s="0" t="s">
        <v>3297</v>
      </c>
    </row>
    <row customHeight="1" ht="11.25">
      <c r="A113" s="0" t="s">
        <v>16</v>
      </c>
      <c r="B113" s="0" t="s">
        <v>104</v>
      </c>
      <c r="C113" s="0" t="s">
        <v>105</v>
      </c>
      <c r="D113" s="0" t="s">
        <v>3298</v>
      </c>
      <c r="E113" s="0" t="s">
        <v>3299</v>
      </c>
      <c r="F113" s="0" t="s">
        <v>3057</v>
      </c>
      <c r="G113" s="0" t="s">
        <v>3300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05D35-6275-A8E3-06B1-0.C6B4A49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3351</v>
      </c>
      <c r="B1" s="843" t="s">
        <v>3352</v>
      </c>
      <c r="C1" s="843" t="s">
        <v>1225</v>
      </c>
    </row>
    <row customHeight="1" ht="11.25">
      <c r="A2" s="843">
        <v>4189678</v>
      </c>
      <c r="B2" s="843" t="s">
        <v>3353</v>
      </c>
      <c r="C2" s="843" t="s">
        <v>3354</v>
      </c>
    </row>
    <row customHeight="1" ht="11.25">
      <c r="A3" s="843">
        <v>4190415</v>
      </c>
      <c r="B3" s="843" t="s">
        <v>3355</v>
      </c>
      <c r="C3" s="843" t="s">
        <v>3354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2AE4-49A9-1487-512C-0.BD1BA8D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3356</v>
      </c>
      <c r="B1" s="171" t="s">
        <v>3357</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83237-6261-663A-D119-0.72EF0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3358</v>
      </c>
      <c r="B1" s="0" t="b">
        <v>1</v>
      </c>
    </row>
    <row customHeight="1" ht="11.25">
      <c r="A2" s="0" t="s">
        <v>3359</v>
      </c>
      <c r="B2" s="0" t="b">
        <v>0</v>
      </c>
    </row>
    <row customHeight="1" ht="11.25">
      <c r="A3" s="0" t="s">
        <v>3360</v>
      </c>
      <c r="B3" s="0" t="b">
        <v>1</v>
      </c>
    </row>
    <row customHeight="1" ht="11.25">
      <c r="A4" s="0" t="s">
        <v>3361</v>
      </c>
      <c r="B4" s="0" t="b">
        <v>0</v>
      </c>
    </row>
    <row customHeight="1" ht="11.25">
      <c r="A5" s="0" t="s">
        <v>3362</v>
      </c>
      <c r="B5" s="0" t="b">
        <v>0</v>
      </c>
    </row>
    <row customHeight="1" ht="11.25">
      <c r="A6" s="0" t="s">
        <v>3363</v>
      </c>
      <c r="B6" s="0" t="b">
        <v>0</v>
      </c>
    </row>
    <row customHeight="1" ht="11.25">
      <c r="A7" s="0" t="s">
        <v>3364</v>
      </c>
      <c r="B7" s="0" t="b">
        <v>0</v>
      </c>
    </row>
    <row customHeight="1" ht="11.25">
      <c r="A8" s="0" t="s">
        <v>3365</v>
      </c>
      <c r="B8" s="0" t="b">
        <v>0</v>
      </c>
    </row>
    <row customHeight="1" ht="11.25">
      <c r="A9" s="0" t="s">
        <v>3366</v>
      </c>
      <c r="B9" s="0" t="b">
        <v>1</v>
      </c>
    </row>
    <row customHeight="1" ht="11.25">
      <c r="A10" s="0" t="s">
        <v>3367</v>
      </c>
      <c r="B10" s="0" t="b">
        <v>0</v>
      </c>
    </row>
    <row customHeight="1" ht="11.25">
      <c r="A11" s="0" t="s">
        <v>3368</v>
      </c>
      <c r="B11" s="0" t="b">
        <v>0</v>
      </c>
    </row>
    <row customHeight="1" ht="11.25">
      <c r="A12" s="0" t="s">
        <v>3369</v>
      </c>
      <c r="B12" s="0" t="b">
        <v>0</v>
      </c>
    </row>
    <row customHeight="1" ht="11.25">
      <c r="A13" s="0" t="s">
        <v>3370</v>
      </c>
      <c r="B13" s="0" t="b">
        <v>0</v>
      </c>
    </row>
    <row customHeight="1" ht="11.25">
      <c r="A14" s="0" t="s">
        <v>3371</v>
      </c>
      <c r="B14" s="0" t="b">
        <v>0</v>
      </c>
    </row>
    <row customHeight="1" ht="11.25">
      <c r="A15" s="0" t="s">
        <v>3372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30CE7-3B34-6E87-FC49-0.A57CD03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1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83865-F395-EF61-D115-0.ED40FB1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3373</v>
      </c>
      <c r="B1" s="75" t="s">
        <v>3374</v>
      </c>
    </row>
    <row customHeight="1" ht="11.25">
      <c r="A2" s="72" t="s">
        <v>3375</v>
      </c>
      <c r="B2" s="72" t="s">
        <v>3376</v>
      </c>
    </row>
    <row customHeight="1" ht="11.25">
      <c r="A3" s="72" t="s">
        <v>3377</v>
      </c>
      <c r="B3" s="72" t="s">
        <v>3378</v>
      </c>
    </row>
    <row customHeight="1" ht="11.25">
      <c r="A4" s="72" t="s">
        <v>3379</v>
      </c>
      <c r="B4" s="72" t="s">
        <v>3380</v>
      </c>
    </row>
    <row customHeight="1" ht="11.25">
      <c r="A5" s="72" t="s">
        <v>3381</v>
      </c>
      <c r="B5" s="72" t="s">
        <v>3382</v>
      </c>
    </row>
    <row customHeight="1" ht="11.25">
      <c r="A6" s="72" t="s">
        <v>3383</v>
      </c>
      <c r="B6" s="72" t="s">
        <v>3384</v>
      </c>
    </row>
    <row customHeight="1" ht="11.25">
      <c r="A7" s="72" t="s">
        <v>3385</v>
      </c>
      <c r="B7" s="72" t="s">
        <v>3386</v>
      </c>
    </row>
    <row customHeight="1" ht="11.25">
      <c r="A8" s="72" t="s">
        <v>3387</v>
      </c>
      <c r="B8" s="72" t="s">
        <v>3388</v>
      </c>
    </row>
    <row customHeight="1" ht="11.25">
      <c r="A9" s="72" t="s">
        <v>3389</v>
      </c>
      <c r="B9" s="72" t="s">
        <v>3390</v>
      </c>
    </row>
    <row customHeight="1" ht="11.25">
      <c r="A10" s="72" t="s">
        <v>3391</v>
      </c>
      <c r="B10" s="72" t="s">
        <v>3392</v>
      </c>
    </row>
    <row customHeight="1" ht="11.25">
      <c r="A11" s="72" t="s">
        <v>3393</v>
      </c>
      <c r="B11" s="72" t="s">
        <v>3394</v>
      </c>
    </row>
    <row customHeight="1" ht="11.25">
      <c r="A12" s="72" t="s">
        <v>3395</v>
      </c>
      <c r="B12" s="72" t="s">
        <v>3396</v>
      </c>
    </row>
    <row customHeight="1" ht="11.25">
      <c r="A13" s="72" t="s">
        <v>3397</v>
      </c>
      <c r="B13" s="72" t="s">
        <v>3398</v>
      </c>
    </row>
    <row customHeight="1" ht="11.25">
      <c r="A14" s="72" t="s">
        <v>3399</v>
      </c>
      <c r="B14" s="72" t="s">
        <v>3400</v>
      </c>
    </row>
    <row customHeight="1" ht="11.25">
      <c r="A15" s="72" t="s">
        <v>3401</v>
      </c>
      <c r="B15" s="72" t="s">
        <v>3402</v>
      </c>
    </row>
    <row customHeight="1" ht="11.25">
      <c r="A16" s="72" t="s">
        <v>3403</v>
      </c>
      <c r="B16" s="72" t="s">
        <v>3404</v>
      </c>
    </row>
    <row customHeight="1" ht="11.25">
      <c r="A17" s="72" t="s">
        <v>3405</v>
      </c>
      <c r="B17" s="72" t="s">
        <v>3406</v>
      </c>
    </row>
    <row customHeight="1" ht="11.25">
      <c r="A18" s="72" t="s">
        <v>3407</v>
      </c>
      <c r="B18" s="72" t="s">
        <v>3408</v>
      </c>
    </row>
    <row customHeight="1" ht="11.25">
      <c r="A19" s="72" t="s">
        <v>3409</v>
      </c>
      <c r="B19" s="72" t="s">
        <v>3410</v>
      </c>
    </row>
    <row customHeight="1" ht="11.25">
      <c r="A20" s="72" t="s">
        <v>3411</v>
      </c>
      <c r="B20" s="72" t="s">
        <v>3412</v>
      </c>
    </row>
    <row customHeight="1" ht="11.25">
      <c r="A21" s="72" t="s">
        <v>3413</v>
      </c>
      <c r="B21" s="72" t="s">
        <v>3414</v>
      </c>
    </row>
    <row customHeight="1" ht="11.25">
      <c r="A22" s="72" t="s">
        <v>3415</v>
      </c>
      <c r="B22" s="72" t="s">
        <v>3416</v>
      </c>
    </row>
    <row customHeight="1" ht="11.25">
      <c r="A23" s="72" t="s">
        <v>3417</v>
      </c>
      <c r="B23" s="72" t="s">
        <v>3418</v>
      </c>
    </row>
    <row customHeight="1" ht="11.25">
      <c r="A24" s="72" t="s">
        <v>3419</v>
      </c>
      <c r="B24" s="72" t="s">
        <v>3420</v>
      </c>
    </row>
    <row customHeight="1" ht="11.25">
      <c r="A25" s="72" t="s">
        <v>3421</v>
      </c>
      <c r="B25" s="72" t="s">
        <v>3422</v>
      </c>
    </row>
    <row customHeight="1" ht="11.25">
      <c r="A26" s="72" t="s">
        <v>3423</v>
      </c>
      <c r="B26" s="72" t="s">
        <v>3424</v>
      </c>
    </row>
    <row customHeight="1" ht="11.25">
      <c r="A27" s="72" t="s">
        <v>3425</v>
      </c>
      <c r="B27" s="72" t="s">
        <v>3426</v>
      </c>
    </row>
    <row customHeight="1" ht="11.25">
      <c r="A28" s="72" t="s">
        <v>3427</v>
      </c>
      <c r="B28" s="72" t="s">
        <v>3428</v>
      </c>
    </row>
    <row customHeight="1" ht="11.25">
      <c r="A29" s="72" t="s">
        <v>3429</v>
      </c>
      <c r="B29" s="72" t="s">
        <v>3430</v>
      </c>
    </row>
    <row customHeight="1" ht="11.25">
      <c r="A30" s="72" t="s">
        <v>3431</v>
      </c>
      <c r="B30" s="72" t="s">
        <v>3432</v>
      </c>
    </row>
    <row customHeight="1" ht="11.25">
      <c r="A31" s="72" t="s">
        <v>3433</v>
      </c>
      <c r="B31" s="72" t="s">
        <v>3434</v>
      </c>
    </row>
    <row customHeight="1" ht="11.25">
      <c r="A32" s="72" t="s">
        <v>3435</v>
      </c>
      <c r="B32" s="72" t="s">
        <v>3436</v>
      </c>
    </row>
    <row customHeight="1" ht="11.25">
      <c r="A33" s="72" t="s">
        <v>3437</v>
      </c>
      <c r="B33" s="72" t="s">
        <v>3438</v>
      </c>
    </row>
    <row customHeight="1" ht="11.25">
      <c r="A34" s="72" t="s">
        <v>3439</v>
      </c>
      <c r="B34" s="72" t="s">
        <v>3440</v>
      </c>
    </row>
    <row customHeight="1" ht="11.25">
      <c r="A35" s="72" t="s">
        <v>3441</v>
      </c>
      <c r="B35" s="72" t="s">
        <v>3442</v>
      </c>
    </row>
    <row customHeight="1" ht="11.25">
      <c r="A36" s="72" t="s">
        <v>3443</v>
      </c>
      <c r="B36" s="72" t="s">
        <v>3444</v>
      </c>
    </row>
    <row customHeight="1" ht="11.25">
      <c r="A37" s="72" t="s">
        <v>3445</v>
      </c>
      <c r="B37" s="72" t="s">
        <v>3446</v>
      </c>
    </row>
    <row customHeight="1" ht="11.25">
      <c r="A38" s="72" t="s">
        <v>3447</v>
      </c>
      <c r="B38" s="72" t="s">
        <v>3448</v>
      </c>
    </row>
    <row customHeight="1" ht="11.25">
      <c r="A39" s="72" t="s">
        <v>3449</v>
      </c>
      <c r="B39" s="72" t="s">
        <v>3450</v>
      </c>
    </row>
    <row customHeight="1" ht="11.25">
      <c r="A40" s="72" t="s">
        <v>3451</v>
      </c>
      <c r="B40" s="72" t="s">
        <v>3452</v>
      </c>
    </row>
    <row customHeight="1" ht="11.25">
      <c r="A41" s="72" t="s">
        <v>3453</v>
      </c>
      <c r="B41" s="72" t="s">
        <v>3454</v>
      </c>
    </row>
    <row customHeight="1" ht="11.25">
      <c r="A42" s="72" t="s">
        <v>3455</v>
      </c>
      <c r="B42" s="72" t="s">
        <v>3456</v>
      </c>
    </row>
    <row customHeight="1" ht="11.25">
      <c r="A43" s="72" t="s">
        <v>3457</v>
      </c>
      <c r="B43" s="72" t="s">
        <v>3458</v>
      </c>
    </row>
    <row customHeight="1" ht="11.25">
      <c r="A44" s="72" t="s">
        <v>3459</v>
      </c>
      <c r="B44" s="72" t="s">
        <v>3460</v>
      </c>
    </row>
    <row customHeight="1" ht="11.25">
      <c r="A45" s="72" t="s">
        <v>3461</v>
      </c>
      <c r="B45" s="72" t="s">
        <v>3462</v>
      </c>
    </row>
    <row customHeight="1" ht="11.25">
      <c r="A46" s="72" t="s">
        <v>3463</v>
      </c>
      <c r="B46" s="72" t="s">
        <v>3464</v>
      </c>
    </row>
    <row customHeight="1" ht="11.25">
      <c r="A47" s="72" t="s">
        <v>3465</v>
      </c>
      <c r="B47" s="72" t="s">
        <v>3466</v>
      </c>
    </row>
    <row customHeight="1" ht="11.25">
      <c r="A48" s="72" t="s">
        <v>3467</v>
      </c>
      <c r="B48" s="72" t="s">
        <v>3468</v>
      </c>
    </row>
    <row customHeight="1" ht="11.25">
      <c r="A49" s="72" t="s">
        <v>3469</v>
      </c>
      <c r="B49" s="72" t="s">
        <v>3470</v>
      </c>
    </row>
    <row customHeight="1" ht="11.25">
      <c r="A50" s="72" t="s">
        <v>3471</v>
      </c>
      <c r="B50" s="72" t="s">
        <v>3472</v>
      </c>
    </row>
    <row customHeight="1" ht="11.25">
      <c r="A51" s="72" t="s">
        <v>3473</v>
      </c>
      <c r="B51" s="72" t="s">
        <v>3474</v>
      </c>
    </row>
    <row customHeight="1" ht="11.25">
      <c r="A52" s="72" t="s">
        <v>3475</v>
      </c>
      <c r="B52" s="72" t="s">
        <v>3476</v>
      </c>
    </row>
    <row customHeight="1" ht="11.25">
      <c r="A53" s="72" t="s">
        <v>3477</v>
      </c>
      <c r="B53" s="72" t="s">
        <v>3478</v>
      </c>
    </row>
    <row customHeight="1" ht="11.25">
      <c r="A54" s="72" t="s">
        <v>3479</v>
      </c>
      <c r="B54" s="72" t="s">
        <v>3480</v>
      </c>
    </row>
    <row customHeight="1" ht="11.25">
      <c r="A55" s="72" t="s">
        <v>3481</v>
      </c>
      <c r="B55" s="72" t="s">
        <v>3482</v>
      </c>
    </row>
    <row customHeight="1" ht="11.25">
      <c r="A56" s="72" t="s">
        <v>3483</v>
      </c>
      <c r="B56" s="72" t="s">
        <v>3484</v>
      </c>
    </row>
    <row customHeight="1" ht="11.25">
      <c r="A57" s="72" t="s">
        <v>3485</v>
      </c>
      <c r="B57" s="72" t="s">
        <v>3486</v>
      </c>
    </row>
    <row customHeight="1" ht="11.25">
      <c r="A58" s="72" t="s">
        <v>3487</v>
      </c>
      <c r="B58" s="72" t="s">
        <v>3488</v>
      </c>
    </row>
    <row customHeight="1" ht="11.25">
      <c r="A59" s="72" t="s">
        <v>3489</v>
      </c>
      <c r="B59" s="72" t="s">
        <v>3490</v>
      </c>
    </row>
    <row customHeight="1" ht="11.25">
      <c r="A60" s="72" t="s">
        <v>3491</v>
      </c>
      <c r="B60" s="72" t="s">
        <v>3492</v>
      </c>
    </row>
    <row customHeight="1" ht="11.25">
      <c r="A61" s="72"/>
      <c r="B61" s="72" t="s">
        <v>3493</v>
      </c>
    </row>
    <row customHeight="1" ht="11.25">
      <c r="A62" s="72"/>
      <c r="B62" s="72" t="s">
        <v>3494</v>
      </c>
    </row>
    <row customHeight="1" ht="11.25">
      <c r="A63" s="72"/>
      <c r="B63" s="72" t="s">
        <v>3495</v>
      </c>
    </row>
    <row customHeight="1" ht="11.25">
      <c r="A64" s="72"/>
      <c r="B64" s="72" t="s">
        <v>3496</v>
      </c>
    </row>
    <row customHeight="1" ht="11.25">
      <c r="A65" s="72"/>
      <c r="B65" s="72" t="s">
        <v>3497</v>
      </c>
    </row>
    <row customHeight="1" ht="11.25">
      <c r="A66" s="72"/>
      <c r="B66" s="72" t="s">
        <v>3498</v>
      </c>
    </row>
    <row customHeight="1" ht="11.25">
      <c r="A67" s="72"/>
      <c r="B67" s="72" t="s">
        <v>3499</v>
      </c>
    </row>
    <row customHeight="1" ht="11.25">
      <c r="A68" s="72"/>
      <c r="B68" s="72" t="s">
        <v>3500</v>
      </c>
    </row>
    <row customHeight="1" ht="11.25">
      <c r="A69" s="72"/>
      <c r="B69" s="72" t="s">
        <v>3501</v>
      </c>
    </row>
    <row customHeight="1" ht="11.25">
      <c r="A70" s="72"/>
      <c r="B70" s="72" t="s">
        <v>3502</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18017-1F2C-AEB3-B13B-0.6C55AF9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3503</v>
      </c>
    </row>
    <row customHeight="1" ht="90">
      <c r="B2" s="102" t="s">
        <v>3504</v>
      </c>
    </row>
    <row customHeight="1" ht="67.5">
      <c r="B3" s="102" t="s">
        <v>3505</v>
      </c>
    </row>
    <row customHeight="1" ht="33.75">
      <c r="B4" s="102" t="s">
        <v>3506</v>
      </c>
    </row>
    <row customHeight="1" ht="11.25">
      <c r="B5" s="102" t="s">
        <v>3507</v>
      </c>
    </row>
    <row customHeight="1" ht="22.5">
      <c r="B6" s="102" t="s">
        <v>3508</v>
      </c>
    </row>
    <row customHeight="1" ht="22.5">
      <c r="B7" s="102" t="s">
        <v>3509</v>
      </c>
    </row>
    <row customHeight="1" ht="22.5">
      <c r="B8" s="102" t="s">
        <v>3510</v>
      </c>
    </row>
    <row customHeight="1" ht="22.5">
      <c r="B9" s="102" t="s">
        <v>3511</v>
      </c>
    </row>
    <row customHeight="1" ht="56.25">
      <c r="B10" s="102" t="s">
        <v>3512</v>
      </c>
    </row>
    <row customHeight="1" ht="12.75">
      <c r="B11" s="167" t="s">
        <v>3513</v>
      </c>
    </row>
    <row customHeight="1" ht="11.25">
      <c r="B12" s="101" t="s">
        <v>3514</v>
      </c>
    </row>
    <row customHeight="1" ht="22.5">
      <c r="B13" s="102" t="s">
        <v>3515</v>
      </c>
    </row>
    <row customHeight="1" ht="67.5">
      <c r="B14" s="102" t="s">
        <v>3516</v>
      </c>
    </row>
    <row customHeight="1" ht="22.5">
      <c r="B15" s="102" t="s">
        <v>3517</v>
      </c>
    </row>
    <row customHeight="1" ht="11.25">
      <c r="B16" s="101" t="s">
        <v>3518</v>
      </c>
      <c r="D16" s="108"/>
    </row>
    <row customHeight="1" ht="33.75">
      <c r="B17" s="102" t="s">
        <v>3519</v>
      </c>
    </row>
    <row customHeight="1" ht="33.75">
      <c r="B18" s="102" t="s">
        <v>3520</v>
      </c>
    </row>
    <row customHeight="1" ht="11.25">
      <c r="B19" s="102" t="s">
        <v>3521</v>
      </c>
    </row>
    <row customHeight="1" ht="33.75">
      <c r="B20" s="102" t="s">
        <v>3522</v>
      </c>
    </row>
    <row customHeight="1" ht="11.25">
      <c r="B21" s="101" t="s">
        <v>3523</v>
      </c>
    </row>
    <row customHeight="1" ht="11.25">
      <c r="B22" s="102" t="s">
        <v>3524</v>
      </c>
    </row>
    <row r="24" customHeight="1" ht="22.5">
      <c r="B24" s="169" t="s">
        <v>3525</v>
      </c>
    </row>
    <row r="26" customHeight="1" ht="11.25">
      <c r="B26" s="101" t="s">
        <v>3526</v>
      </c>
    </row>
    <row customHeight="1" ht="22.5">
      <c r="B27" s="168" t="s">
        <v>439</v>
      </c>
    </row>
    <row customHeight="1" ht="56.25">
      <c r="B28" s="168" t="s">
        <v>3527</v>
      </c>
    </row>
    <row customHeight="1" ht="11.25">
      <c r="B29" s="218" t="s">
        <v>3528</v>
      </c>
    </row>
    <row customHeight="1" ht="22.5">
      <c r="B30" s="168" t="s">
        <v>3529</v>
      </c>
    </row>
    <row r="32" customHeight="1" ht="11.25">
      <c r="A32" s="196"/>
      <c r="B32" s="197" t="s">
        <v>3530</v>
      </c>
    </row>
    <row customHeight="1" ht="14.25">
      <c r="A33" s="198">
        <v>1</v>
      </c>
      <c r="B33" s="199" t="s">
        <v>3531</v>
      </c>
    </row>
    <row customHeight="1" ht="14.25">
      <c r="A34" s="198">
        <v>2</v>
      </c>
      <c r="B34" s="199" t="s">
        <v>3532</v>
      </c>
    </row>
    <row customHeight="1" ht="11.25">
      <c r="B35" s="197" t="s">
        <v>3533</v>
      </c>
    </row>
    <row customHeight="1" ht="11.25">
      <c r="B36" s="199" t="s">
        <v>3534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64EFE-65B6-0A95-E26A-0.8236B9F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395</v>
      </c>
      <c r="I1" s="2225"/>
      <c r="V1" s="1615" t="s">
        <v>14</v>
      </c>
    </row>
    <row s="1643" customFormat="1" customHeight="1" ht="14.25" hidden="1">
      <c r="C2" s="1627"/>
      <c r="D2" s="2241" t="s">
        <v>113</v>
      </c>
      <c r="E2" s="2243"/>
      <c r="F2" s="1633"/>
      <c r="G2" s="1628" t="s">
        <v>113</v>
      </c>
      <c r="H2" s="1631"/>
      <c r="I2" s="1629"/>
      <c r="L2" s="1630"/>
      <c r="M2" s="1630"/>
      <c r="N2" s="1630"/>
      <c r="O2" s="1630" t="s">
        <v>425</v>
      </c>
      <c r="P2" s="1630"/>
      <c r="Q2" s="1630"/>
      <c r="R2" s="1632" t="s">
        <v>424</v>
      </c>
      <c r="S2" s="1632" t="s">
        <v>424</v>
      </c>
      <c r="T2" s="1630"/>
      <c r="U2" s="1630"/>
      <c r="V2" s="1626">
        <v>0</v>
      </c>
    </row>
    <row s="1643" customFormat="1" customHeight="1" ht="14.25" hidden="1">
      <c r="C3" s="1627"/>
      <c r="D3" s="2242"/>
      <c r="E3" s="2244"/>
      <c r="F3" s="413"/>
      <c r="G3" s="877"/>
      <c r="H3" s="877" t="s">
        <v>426</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399</v>
      </c>
      <c r="I5" s="710"/>
      <c r="J5" s="710"/>
      <c r="L5" s="1622"/>
      <c r="M5" s="1622"/>
      <c r="N5" s="1622"/>
      <c r="O5" s="1622"/>
      <c r="P5" s="1622"/>
      <c r="Q5" s="1622"/>
      <c r="R5" s="1622"/>
      <c r="S5" s="1622"/>
      <c r="T5" s="1622"/>
      <c r="U5" s="1622"/>
      <c r="V5" s="1621">
        <v>5</v>
      </c>
    </row>
    <row customHeight="1" ht="29.25">
      <c r="C6" s="1524"/>
      <c r="D6" s="2245" t="s">
        <v>427</v>
      </c>
      <c r="E6" s="2245"/>
      <c r="F6" s="2245"/>
      <c r="G6" s="2245"/>
      <c r="H6" s="2245"/>
      <c r="I6" s="2245"/>
      <c r="J6" s="499"/>
      <c r="K6" s="1623"/>
      <c r="V6" s="1615">
        <v>28</v>
      </c>
    </row>
    <row customHeight="1" ht="18">
      <c r="C7" s="1524"/>
      <c r="D7" s="2184" t="str">
        <f>IF(org=0,"Не определено",org)</f>
        <v>АО "ТЭК СПБ"</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343</v>
      </c>
      <c r="E10" s="2227"/>
      <c r="F10" s="2227"/>
      <c r="G10" s="2227"/>
      <c r="H10" s="2227"/>
      <c r="I10" s="2227"/>
      <c r="J10" s="2231" t="s">
        <v>344</v>
      </c>
      <c r="V10" s="1615">
        <v>14</v>
      </c>
    </row>
    <row customHeight="1" ht="27.299999999999997">
      <c r="C11" s="1524"/>
      <c r="D11" s="2135" t="s">
        <v>92</v>
      </c>
      <c r="E11" s="2231" t="s">
        <v>109</v>
      </c>
      <c r="F11" s="2200" t="s">
        <v>92</v>
      </c>
      <c r="G11" s="2201"/>
      <c r="H11" s="2183" t="s">
        <v>428</v>
      </c>
      <c r="I11" s="2183" t="s">
        <v>429</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419</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113</v>
      </c>
      <c r="E14" s="2243"/>
      <c r="F14" s="1625"/>
      <c r="G14" s="1624" t="s">
        <v>113</v>
      </c>
      <c r="H14" s="1631"/>
      <c r="I14" s="1629"/>
      <c r="J14" s="2177" t="s">
        <v>430</v>
      </c>
      <c r="K14" s="1615"/>
      <c r="R14" s="508" t="s">
        <v>424</v>
      </c>
      <c r="S14" s="508" t="s">
        <v>424</v>
      </c>
      <c r="V14" s="1615">
        <v>14</v>
      </c>
    </row>
    <row customHeight="1" ht="14.699999999999998">
      <c r="A15" s="1615"/>
      <c r="C15" s="1524"/>
      <c r="D15" s="2242"/>
      <c r="E15" s="2244"/>
      <c r="F15" s="413"/>
      <c r="G15" s="877"/>
      <c r="H15" s="877" t="s">
        <v>426</v>
      </c>
      <c r="I15" s="321"/>
      <c r="J15" s="2178"/>
      <c r="K15" s="1615"/>
      <c r="R15" s="508"/>
      <c r="S15" s="508"/>
      <c r="V15" s="1615">
        <v>14</v>
      </c>
    </row>
    <row customHeight="1" ht="14.699999999999998">
      <c r="A16" s="1615"/>
      <c r="C16" s="1524"/>
      <c r="D16" s="413"/>
      <c r="E16" s="877" t="s">
        <v>125</v>
      </c>
      <c r="F16" s="321"/>
      <c r="G16" s="321"/>
      <c r="H16" s="414"/>
      <c r="I16" s="414"/>
      <c r="J16" s="2179"/>
      <c r="K16" s="1615"/>
      <c r="V16" s="1615">
        <v>14</v>
      </c>
    </row>
    <row customHeight="1" ht="14.699999999999998">
      <c r="K17" s="1615"/>
      <c r="V17" s="1615">
        <v>14</v>
      </c>
    </row>
    <row customHeight="1" ht="22.5" hidden="1">
      <c r="A18" s="1616" t="s">
        <v>86</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